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3-01-33" sheetId="2" r:id="rId2"/>
    <sheet name="SO 03-12-01" sheetId="3" r:id="rId3"/>
    <sheet name="SO 03-50-03" sheetId="4" r:id="rId4"/>
    <sheet name="SO 03-75-01.1" sheetId="5" r:id="rId5"/>
    <sheet name="SO 03-86-03" sheetId="6" r:id="rId6"/>
    <sheet name="SO 03-86-04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<sst xmlns="http://schemas.openxmlformats.org/spreadsheetml/2006/main" count="4123" uniqueCount="856">
  <si>
    <t>Aspe</t>
  </si>
  <si>
    <t>Rekapitulace ceny</t>
  </si>
  <si>
    <t>S632000487</t>
  </si>
  <si>
    <t>Zvýšení bezpečnosti na přejezdu P734 v km 43,471 na trati Domažlice – Planá</t>
  </si>
  <si>
    <t>ZŘ</t>
  </si>
  <si>
    <t>20230504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</si>
  <si>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</si>
  <si>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</si>
  <si>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</si>
  <si>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</si>
  <si>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</si>
  <si>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</si>
  <si>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</si>
  <si>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</si>
  <si>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D.1.1.3</t>
  </si>
  <si>
    <t>Přejezdové zabezpečovací zařízení (PZZ)</t>
  </si>
  <si>
    <t xml:space="preserve">  PS 03-01-33</t>
  </si>
  <si>
    <t>PZZ v km 43,471 (P734)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</si>
  <si>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</si>
  <si>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</si>
  <si>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</si>
  <si>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</si>
  <si>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</si>
  <si>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</si>
  <si>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</si>
  <si>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</si>
  <si>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</si>
  <si>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</si>
  <si>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</si>
  <si>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</si>
  <si>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</si>
  <si>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</si>
  <si>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</si>
  <si>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</si>
  <si>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</si>
  <si>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</si>
  <si>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</si>
  <si>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</si>
  <si>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</si>
  <si>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</si>
  <si>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</si>
  <si>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</si>
  <si>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</si>
  <si>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</si>
  <si>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</si>
  <si>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03-01-33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</si>
  <si>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</si>
  <si>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</si>
  <si>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</si>
  <si>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</si>
  <si>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</si>
  <si>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</si>
  <si>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</si>
  <si>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</si>
  <si>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2022_OTSKP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</si>
  <si>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</si>
  <si>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</si>
  <si>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</si>
  <si>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</si>
  <si>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</si>
  <si>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</si>
  <si>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</si>
  <si>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</si>
  <si>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</si>
  <si>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</si>
  <si>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</si>
  <si>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</si>
  <si>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</si>
  <si>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</si>
  <si>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</si>
  <si>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</si>
  <si>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V/259AH - DODÁVKA</t>
  </si>
  <si>
    <t>R-položka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</si>
  <si>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</si>
  <si>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</si>
  <si>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</si>
  <si>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</si>
  <si>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</si>
  <si>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</si>
  <si>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</si>
  <si>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</t>
  </si>
  <si>
    <t>8</t>
  </si>
  <si>
    <t>75D117</t>
  </si>
  <si>
    <t>SKŘÍŇ LOGIKY RELÉOVÉHO PŘEJEZDOVÉHO ZABEZPEČOVACÍHO ZAŘÍZENÍ - MONTÁŽ</t>
  </si>
  <si>
    <t>9</t>
  </si>
  <si>
    <t>75IEC2</t>
  </si>
  <si>
    <t>VENKOVNÍ TELEFONNÍ OBJEKT NA ZDI</t>
  </si>
  <si>
    <t>10</t>
  </si>
  <si>
    <t>75IECX</t>
  </si>
  <si>
    <t>VENKOVNÍ TELEFONNÍ OBJEKT - MONTÁŽ</t>
  </si>
  <si>
    <t>11</t>
  </si>
  <si>
    <t>R3</t>
  </si>
  <si>
    <t>Skříňka místního ovládání - dodávka</t>
  </si>
  <si>
    <t>Výkaz výměr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</si>
  <si>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</si>
  <si>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12</t>
  </si>
  <si>
    <t>R4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</si>
  <si>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</si>
  <si>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</si>
  <si>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13</t>
  </si>
  <si>
    <t>R5</t>
  </si>
  <si>
    <t>Diagnostika vnitřních stavů PZZ s možností dálkového rozboru dat - dodávka, montáž</t>
  </si>
  <si>
    <t>Dodávka i montáž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</si>
  <si>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</si>
  <si>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</si>
  <si>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14</t>
  </si>
  <si>
    <t>R6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</si>
  <si>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</si>
  <si>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</si>
  <si>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15</t>
  </si>
  <si>
    <t>75D271</t>
  </si>
  <si>
    <t>ZAŘÍZENÍ (PZZ) PRO NEVIDOMÉ - DODÁVKA</t>
  </si>
  <si>
    <t>R7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</si>
  <si>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</si>
  <si>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</si>
  <si>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16</t>
  </si>
  <si>
    <t>75D217</t>
  </si>
  <si>
    <t>VÝSTRAŽNÍK SE ZÁVOROU, 1 SKŘÍŇ - MONTÁŽ</t>
  </si>
  <si>
    <t>75D277</t>
  </si>
  <si>
    <t>ZAŘÍZENÍ (PZZ) PRO NEVIDOMÉ - MONTÁŽ</t>
  </si>
  <si>
    <t>17</t>
  </si>
  <si>
    <t>75D261</t>
  </si>
  <si>
    <t>PŘEJEZDNÍK - DODÁVKA</t>
  </si>
  <si>
    <t>R9</t>
  </si>
  <si>
    <t>SNÍMAČ POČÍTAČE NÁPRAV - DODÁVKA</t>
  </si>
  <si>
    <t>Položka obsahuje kompletní dodávka snímače počítače náprav, potřebného pomocného materiálu a dopravy do staveništního skladu.</t>
  </si>
  <si>
    <t>18</t>
  </si>
  <si>
    <t>75D267</t>
  </si>
  <si>
    <t>PŘEJEZDNÍK - MONTÁŽ</t>
  </si>
  <si>
    <t>19</t>
  </si>
  <si>
    <t>75C721</t>
  </si>
  <si>
    <t>VZDÁLENOSTNÍ UPOZORNOVADLO, NEPROMĚNNÉ NÁVĚSTIDLO SE ZÁKLADEM - DODÁVKA</t>
  </si>
  <si>
    <t>20</t>
  </si>
  <si>
    <t>75C727</t>
  </si>
  <si>
    <t>VZDÁLENOSTNÍ UPOZORNOVADLO, NEPROMĚNNÉ NÁVĚSTIDLO SE ZÁKLADEM - MONTÁŽ</t>
  </si>
  <si>
    <t>21</t>
  </si>
  <si>
    <t>75C917</t>
  </si>
  <si>
    <t>SNÍMAČ POČÍTAČE NÁPRAV - MONTÁŽ</t>
  </si>
  <si>
    <t>25</t>
  </si>
  <si>
    <t>R10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</si>
  <si>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</si>
  <si>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</si>
  <si>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</si>
  <si>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R11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</si>
  <si>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</si>
  <si>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</si>
  <si>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</si>
  <si>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R12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</si>
  <si>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</si>
  <si>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</si>
  <si>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</si>
  <si>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R13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</si>
  <si>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</si>
  <si>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</si>
  <si>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</si>
  <si>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741632</t>
  </si>
  <si>
    <t>SÁLAVÝ TOPNÝ PANEL PŘES 1000 DO 2000 W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</si>
  <si>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</si>
  <si>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</si>
  <si>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</si>
  <si>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</si>
  <si>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</si>
  <si>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</si>
  <si>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</si>
  <si>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</si>
  <si>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</si>
  <si>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</si>
  <si>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</si>
  <si>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</si>
  <si>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</si>
  <si>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</si>
  <si>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</si>
  <si>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</si>
  <si>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R14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</si>
  <si>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</si>
  <si>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</si>
  <si>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</si>
  <si>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R15</t>
  </si>
  <si>
    <t>Realizační dokumentace</t>
  </si>
  <si>
    <t>Položka zahrnuje vypracování realizační dokumentace předmětného PS - komplet.</t>
  </si>
  <si>
    <t>Kabelizace</t>
  </si>
  <si>
    <t>36</t>
  </si>
  <si>
    <t>75A131</t>
  </si>
  <si>
    <t>KABEL METALICKÝ DVOUPLÁŠŤOVÝ DO 12 PÁRŮ - DODÁVKA</t>
  </si>
  <si>
    <t>KMPÁR</t>
  </si>
  <si>
    <t>37</t>
  </si>
  <si>
    <t>75A217</t>
  </si>
  <si>
    <t>ZATAŽENÍ A SPOJKOVÁNÍ KABELŮ DO 12 PÁRŮ - MONTÁŽ</t>
  </si>
  <si>
    <t>38</t>
  </si>
  <si>
    <t>742H12</t>
  </si>
  <si>
    <t>KABEL NN ČTYŘ- A PĚTIŽÍLOVÝ CU S PLASTOVOU IZOLACÍ OD 4 DO 16 MM2</t>
  </si>
  <si>
    <t>75A151</t>
  </si>
  <si>
    <t>KABEL METALICKÝ SE STÍNĚNÍM DO 12 PÁRŮ - DODÁVKA</t>
  </si>
  <si>
    <t>39</t>
  </si>
  <si>
    <t>75A237</t>
  </si>
  <si>
    <t>ZATAŽENÍ A SPOJKOVÁNÍ KABELŮ SE STÍNĚNÍM DO 12 PÁRŮ - MONTÁŽ</t>
  </si>
  <si>
    <t>40</t>
  </si>
  <si>
    <t>742L12</t>
  </si>
  <si>
    <t>UKONČENÍ DVOU AŽ PĚTIŽÍLOVÉHO KABELU V ROZVADĚČI NEBO NA PŘÍSTROJI OD 4 DO 16 MM2</t>
  </si>
  <si>
    <t>41</t>
  </si>
  <si>
    <t>75I222</t>
  </si>
  <si>
    <t>KABEL ZEMNÍ DVOUPLÁŠŤOVÝ BEZ PANCÍŘE PRŮMĚRU ŽÍLY 0,8 MM DO 25XN</t>
  </si>
  <si>
    <t>KMČTYŘKA</t>
  </si>
  <si>
    <t>42</t>
  </si>
  <si>
    <t>75I22X</t>
  </si>
  <si>
    <t>KABEL ZEMNÍ DVOUPLÁŠŤOVÝ BEZ PANCÍŘE PRŮMĚRU ŽÍLY 0,8 MM - MONTÁŽ</t>
  </si>
  <si>
    <t>43</t>
  </si>
  <si>
    <t>75II11</t>
  </si>
  <si>
    <t>SPOJKA PRO CELOPLASTOVÉ KABELY BEZ PANCÍŘE DO 100 ŽIL</t>
  </si>
  <si>
    <t>44</t>
  </si>
  <si>
    <t>75II1X</t>
  </si>
  <si>
    <t>SPOJKA PRO CELOPLASTOVÉ KABELY BEZ PANCÍŘE - MONTÁŽ</t>
  </si>
  <si>
    <t>45</t>
  </si>
  <si>
    <t>701005</t>
  </si>
  <si>
    <t>VYHLEDÁVACÍ MARKER ZEMNÍ S MOŽNOSTÍ ZÁPISU</t>
  </si>
  <si>
    <t>46</t>
  </si>
  <si>
    <t>75IG61</t>
  </si>
  <si>
    <t>VEDENÍ UZEMŇOVACÍ V ZEMI Z FEZN DRÁTU DO 120 MM2</t>
  </si>
  <si>
    <t>47</t>
  </si>
  <si>
    <t>75IG6X</t>
  </si>
  <si>
    <t>VEDENÍ UZEMŇOVACÍ V ZEMI Z FEZN DRÁTU DO 120 MM2 - MONTÁŽ</t>
  </si>
  <si>
    <t>48</t>
  </si>
  <si>
    <t>75IG11</t>
  </si>
  <si>
    <t>TYČ UZEMŇOVACÍ</t>
  </si>
  <si>
    <t>49</t>
  </si>
  <si>
    <t>75IG1X</t>
  </si>
  <si>
    <t>TYČ UZEMŇOVACÍ - MONTÁŽ</t>
  </si>
  <si>
    <t>50</t>
  </si>
  <si>
    <t>75IE41</t>
  </si>
  <si>
    <t>SLOUPKOVÝ ROZVADĚČ DO 100 PÁRŮ</t>
  </si>
  <si>
    <t>R17</t>
  </si>
  <si>
    <t>MĚŘENÍ ZÁVĚREČNÉ DÁLKOVÝCH KABELŮ V JEDNOM SMĚRU V PLNÉM ROZSAHU BEZ PROVOZU</t>
  </si>
  <si>
    <t>ČTYŘKA</t>
  </si>
  <si>
    <t>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</t>
  </si>
  <si>
    <t>51</t>
  </si>
  <si>
    <t>75IE4X</t>
  </si>
  <si>
    <t>SLOUPKOVÝ ROZVADĚČ DO 100 PÁRŮ - MONTÁŽ</t>
  </si>
  <si>
    <t>52</t>
  </si>
  <si>
    <t>R18</t>
  </si>
  <si>
    <t>KONTROLNÍ MĚŘENÍ DÁLKOVÝCH KABELŮ V JEDNOM SMĚRU V PLNÉM ROZSAHU BEZ PROVOZU (stávající kabel 5XN)</t>
  </si>
  <si>
    <t>Trubky HDPE</t>
  </si>
  <si>
    <t>53</t>
  </si>
  <si>
    <t>75I911</t>
  </si>
  <si>
    <t>OPTOTRUBKA HDPE PRŮMĚRU DO 40 MM</t>
  </si>
  <si>
    <t>54</t>
  </si>
  <si>
    <t>75I91X</t>
  </si>
  <si>
    <t>OPTOTRUBKA HDPE - MONTÁŽ</t>
  </si>
  <si>
    <t>55</t>
  </si>
  <si>
    <t>75I962</t>
  </si>
  <si>
    <t>OPTOTRUBKA - KALIBRACE</t>
  </si>
  <si>
    <t>75IA11</t>
  </si>
  <si>
    <t>OPTOTRUBKOVÁ SPOJKA PRŮMĚRU DO 40 MM</t>
  </si>
  <si>
    <t>56</t>
  </si>
  <si>
    <t>75I961</t>
  </si>
  <si>
    <t>OPTOTRUBKA - HERMETIZACE ÚSEKU DO 2000 M</t>
  </si>
  <si>
    <t>ÚSEK</t>
  </si>
  <si>
    <t>57</t>
  </si>
  <si>
    <t>75IA1X</t>
  </si>
  <si>
    <t>OPTOTRUBKOVÁ SPOJKA - MONTÁŽ</t>
  </si>
  <si>
    <t>58</t>
  </si>
  <si>
    <t>75IA51</t>
  </si>
  <si>
    <t>OPTOTRUBKOVÁ KONCOVKA PRŮMĚRU DO 40 MM</t>
  </si>
  <si>
    <t>59</t>
  </si>
  <si>
    <t>75IA5X</t>
  </si>
  <si>
    <t>OPTOTRUBKOVÁ KONCOVKA - MONTÁŽ</t>
  </si>
  <si>
    <t>Zemní práce</t>
  </si>
  <si>
    <t>60</t>
  </si>
  <si>
    <t>R19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</si>
  <si>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</si>
  <si>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</si>
  <si>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</si>
  <si>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61</t>
  </si>
  <si>
    <t>709210</t>
  </si>
  <si>
    <t>KŘIŽOVATKA KABELOVÝCH VEDENÍ SE STÁVAJÍCÍ INŽENÝRSKOU SÍTÍ (KABELEM, POTRUBÍM APOD.)</t>
  </si>
  <si>
    <t>62</t>
  </si>
  <si>
    <t>2730</t>
  </si>
  <si>
    <t>POMOC PRÁCE ZŘÍZ NEBO ZAJIŠŤ OCHRANU INŽENÝRSKÝCH SÍTÍ</t>
  </si>
  <si>
    <t>KPL</t>
  </si>
  <si>
    <t>Zahrnuje veškeré náklady spojené s objednatelem požadovanými pracemi</t>
  </si>
  <si>
    <t>63</t>
  </si>
  <si>
    <t>R21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</si>
  <si>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</si>
  <si>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</si>
  <si>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</si>
  <si>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64</t>
  </si>
  <si>
    <t>R22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</si>
  <si>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</si>
  <si>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</si>
  <si>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65</t>
  </si>
  <si>
    <t>17411</t>
  </si>
  <si>
    <t>ZÁSYP JAM A RÝH ZEMINOU SE ZHUTNĚNÍM</t>
  </si>
  <si>
    <t>66</t>
  </si>
  <si>
    <t>702312</t>
  </si>
  <si>
    <t>ZAKRYTÍ KABELŮ VÝSTRAŽNOU FÓLIÍ ŠÍŘKY PŘES 20 DO 40 CM</t>
  </si>
  <si>
    <t>67</t>
  </si>
  <si>
    <t>14173</t>
  </si>
  <si>
    <t>PROTLAČOVÁNÍ POTRUBÍ Z PLAST HMOT DN DO 200MM</t>
  </si>
  <si>
    <t>68</t>
  </si>
  <si>
    <t>22695A</t>
  </si>
  <si>
    <t>VÝDŘEVA ZÁPOROVÉHO PAŽENÍ DOČASNÁ (PLOCHA)</t>
  </si>
  <si>
    <t>M2</t>
  </si>
  <si>
    <t>R26</t>
  </si>
  <si>
    <t>KABELOVÁ CHRÁNIČKA ZEMNÍ DN PŘES 100 DO 200 MM</t>
  </si>
  <si>
    <t>Položka zahrnuje materiál dle názvu položky včetně montáže a uložení</t>
  </si>
  <si>
    <t>69</t>
  </si>
  <si>
    <t>18210</t>
  </si>
  <si>
    <t>ÚPRAVA POVRCHŮ SROVNÁNÍM ÚZEMÍ</t>
  </si>
  <si>
    <t>R27</t>
  </si>
  <si>
    <t>PLASTOVÁ ZEMNÍ KOMORA PRO ULOŽENÍ REZERVY</t>
  </si>
  <si>
    <t>Položka zahrnuje materiál dle názvu položky</t>
  </si>
  <si>
    <t>70</t>
  </si>
  <si>
    <t>75ID1X</t>
  </si>
  <si>
    <t>PLASTOVÁ ZEMNÍ KOMORA PRO ULOŽENÍ REZERVY - MONTÁŽ</t>
  </si>
  <si>
    <t>71</t>
  </si>
  <si>
    <t>111204</t>
  </si>
  <si>
    <t>ODSTRANĚNÍ KŘOVIN S ODVOZEM DO 5KM</t>
  </si>
  <si>
    <t>OSTATNÍ POŽADAVKY - ZEMĚMĚŘIČSKÁ MĚŘENÍ</t>
  </si>
  <si>
    <t>Zahrnuje veškeré náklady spojené s požadovanými pracemi ( dle názvu položky)</t>
  </si>
  <si>
    <t>Demontáže</t>
  </si>
  <si>
    <t>72</t>
  </si>
  <si>
    <t>R30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</si>
  <si>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</si>
  <si>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</si>
  <si>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D.2.1.2</t>
  </si>
  <si>
    <t>Nástupiště</t>
  </si>
  <si>
    <t xml:space="preserve">  SO 03-12-01</t>
  </si>
  <si>
    <t>Nástupiště zastávka Dubec (P734)</t>
  </si>
  <si>
    <t>SO 03-12-01</t>
  </si>
  <si>
    <t>0</t>
  </si>
  <si>
    <t>Všeobecné konstrukce a práce</t>
  </si>
  <si>
    <t>R015111</t>
  </si>
  <si>
    <t>900</t>
  </si>
  <si>
    <t>POPLATKY ZA LIKVIDACŮ ODPADŮ NEKONTAMINOVANÝCH - 17 05 04 VYTĚŽENÉ ZEMINY A HORNINY - I. TŘÍDA TĚŽITELNOSTI - VČETNĚ DOPRAVY</t>
  </si>
  <si>
    <t>T</t>
  </si>
  <si>
    <t>odvoz 21 km, skládka AZS Recylace odpodů s.r.o. Tacov   
odkop silnice a železnice + hloubení - zásypy * objemová hmostnost   
(136,476+0,504-31,13-39)*2=133,700 [A]</t>
  </si>
  <si>
    <t>1. Položka obsahuje:   
– veškeré poplatky provozovateli skládky, recyklační linky nebo jiného zařízení na zpracování nebo likvidaci odpadů související s převzetím, uložením, zpracováním nebo likvidací odpadu   
-  náklady spojené s dopravou   odpadu z místa stavby na místo převzetí provozovatelem skládky, recyklační linky nebo jiného zařízení  na zpracování nebo likvidaci odpadů   
- náklady spojené s vyložením a manipulací s materiálem v místě skládky   
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</si>
  <si>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R015130</t>
  </si>
  <si>
    <t>904</t>
  </si>
  <si>
    <t>POPLATKY ZA LIKVIDACŮ ODPADŮ NEKONTAMINOVANÝCH - 17 03 02 VYBOURANÝ ASFALTOVÝ BETON BEZ DEHTU - VČETNĚ DOPRAVY</t>
  </si>
  <si>
    <t>odvoz 21 km, skládka AZS Recylace odpodů s.r.o. Tacov   
odstranění asfaltového krytu v místě nového chodníku   
plocha v situaci * tl. vrstvy * objemová hmotnost   
12,02*0,1*1,5=1,803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</si>
  <si>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převzetí provozovatelem skládky, recyklační linky nebo jiného zařízení na zpracování nebo likvidaci odpadů   
- náklady spojené s vyložením a manipulací s materiálem v místě skládky   
 2. Položka neobsahuje:   
3. Způsob měření:   
Tunou se rozumí hmotnost odpadu vytříděného v souladu se zákonem č. 541/2020Sb., o nakládání s odpady, v platném znění.   
Poznámka:   
*)  U nebezpečných odpadů musí být v doplňujícím popisu položky uvedeno upřesnění  nebezpečných vlastností v rozsahu a typu koncentrace nebezpečných látek</t>
  </si>
  <si>
    <t>R015140</t>
  </si>
  <si>
    <t>905</t>
  </si>
  <si>
    <t>POPLATKY ZA LIKVIDACŮ ODPADŮ NEKONTAMINOVANÝCH - 17 01 01 BETON Z DEMOLIC OBJEKTŮ, ZÁKLADŮ TV - VČETNĚ DOPRAVY</t>
  </si>
  <si>
    <t>odvoz 21 km, skládka AZS Recylace odpodů s.r.o. Tacov   
stávající nástupiště   
úložný blok U65 - 51 ks   
51*0,132=6,732 [A]   
tvárnice Tischer -50 ks   
50*0,149=7,450 [B]   
konzolová deska KS 145 - 50 ks   
50*0,321=16,050 [C]   
Celkem: A+B+C=30,232 [D]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</si>
  <si>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převzetí provozovatelem skládky, recyklační linky nebo jiného zařízení na zpracování nebo likvidaci odpadů   
- náklady spojené s vyložením a manipulací 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</si>
  <si>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11343A</t>
  </si>
  <si>
    <t>ODSTRAN KRYTU ZPEVNĚNÝCH PLOCH S ASFALT POJIVEM VČET PODKLADU - BEZ DOPRAVY</t>
  </si>
  <si>
    <t>odstranění asfaltového krytu v místě nového chodníku   
plocha v situaci * tl. vrstvy   
12,02*0,1=1,202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</si>
  <si>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</si>
  <si>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12110A</t>
  </si>
  <si>
    <t>SEJMUTÍ ORNICE NEBO LESNÍ PŮDY - BEZ DOPRAVY</t>
  </si>
  <si>
    <t>150=150,000 [A]</t>
  </si>
  <si>
    <t>položka zahrnuje sejmutí ornice bez ohledu na tloušťku vrstvy   
nezahrnuje uložení na trvalou skládku</t>
  </si>
  <si>
    <t>12373A</t>
  </si>
  <si>
    <t>ODKOP PRO SPOD STAVBU SILNIC A ŽELEZNIC TŘ. I - BEZ DOPRAVY</t>
  </si>
  <si>
    <t>konstrukce stávajícího nástupiště   
plocha v řezu * délka nástupiště   
2,438*50=121,900 [A]   
část chodníkové části   
plocha v řezu * délka části chodníku   
0,736*3,3=2,429 [B]   
chodníková část   
šířka * výška * délka   
1,6*0,2*37,96=12,147 [C]   
Celkem: A+B+C=136,476 [D]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</si>
  <si>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</si>
  <si>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13273A</t>
  </si>
  <si>
    <t>HLOUBENÍ RÝH ŠÍŘ DO 2M PAŽ I NEPAŽ TŘ. I - BEZ DOPRAVY</t>
  </si>
  <si>
    <t>délka svodného potrubí * šířka rýhy * hloubka rýhy   
1*0,56*0,90=0,504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</si>
  <si>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</si>
  <si>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svahování - zhutněný zásyp   
plocha v řezu * délka   
0,386*80=30,880 [A]   
zásyp svodného potrubí   
délka potrubí * šířka * hloubka rýhy   
1*0,56*0,44=0,246 [B]   
A+B=31,126 [C]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</si>
  <si>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</si>
  <si>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</si>
  <si>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</si>
  <si>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výška * šířka * délka obsypu svodného potrubí   
0,46*0,56*1=0,258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</si>
  <si>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</si>
  <si>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17810</t>
  </si>
  <si>
    <t>ZÁSYP V UZAVŘENÝCH PROSTORÁCH ZE ZEMIN SE ZHUT</t>
  </si>
  <si>
    <t>konstrukce nástupiště - zhutněný zásyp   
plocha v řezu * délka nástupiště   
0,78*50=39,000 [A]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</si>
  <si>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</si>
  <si>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17880</t>
  </si>
  <si>
    <t>ZÁSYP V UZAVŘENÝCH PROSTORÁCH Z NAKUP MATERIÁLŮ</t>
  </si>
  <si>
    <t>konstrukce nástupiště - zhutněný nenamrzavý materiál   
plocha v řezu * délka nástupiště   
0,573*50=28,650 [A]   
konstrukce přístupového chodníku - zhutněný nenamrzavý materiál   
plocha v řezu * délka části chodníku   
0,87*3,3=2,871 [B]   
Celkem: A+B=31,521 [C]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</si>
  <si>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</si>
  <si>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</si>
  <si>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</si>
  <si>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u nástupiště   
šířka * délka nástupiště   
2,5*50=125,000 [A]   
úprava pláně u přístupového chodníku   
šířka * délka chodníku   
1,6*37,96=60,736 [B]</t>
  </si>
  <si>
    <t>položka zahrnuje úpravu pláně včetně vyrovnání výškových rozdílů. Míru zhutnění určuje projekt.</t>
  </si>
  <si>
    <t>18222</t>
  </si>
  <si>
    <t>ROZPROSTŘENÍ ORNICE VE SVAHU V TL DO 0,15M</t>
  </si>
  <si>
    <t>položka zahrnuje:   
nutné přemístění ornice z dočasných skládek vzdálených do 50m 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</si>
  <si>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</si>
  <si>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</si>
  <si>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</si>
  <si>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Základy</t>
  </si>
  <si>
    <t>272313</t>
  </si>
  <si>
    <t>ZÁKLADY Z PROSTÉHO BETONU DO C16/20</t>
  </si>
  <si>
    <t>základ pro tabuli směru jízdy 2 ks   
šířka * délka * hloubka * počet   
0,5*0,5*0,8*2=0,400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</si>
  <si>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</si>
  <si>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Vodorovné konstrukce</t>
  </si>
  <si>
    <t>451313</t>
  </si>
  <si>
    <t>PODKLADNÍ A VÝPLŇOVÉ VRSTVY Z PROSTÉHO BETONU C16/20</t>
  </si>
  <si>
    <t>plocha * délka obrubníků     
0,047*(25+110)=6,345 [A]   
šířka * tloušťka * délka betonu pod odvodňovacími žlaby   
0,5*0,2*13=1,300 [B]   
A+B=7,645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</si>
  <si>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</si>
  <si>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451314</t>
  </si>
  <si>
    <t>PODKLADNÍ A VÝPLŇOVÉ VRSTVY Z PROSTÉHO BETONU C25/30</t>
  </si>
  <si>
    <t>podkladní vrstva pod dlažbu z lomového kamene   
plocha * tloušťka   
(1,964+1,760+0,764)*0,1=0,449 [A]</t>
  </si>
  <si>
    <t>45131A</t>
  </si>
  <si>
    <t>PODKLADNÍ A VÝPLŇOVÉ VRSTVY Z PROSTÉHO BETONU C20/25</t>
  </si>
  <si>
    <t>Beton pod nástupištní prefabrikát   
šířka * výška * délka   
1,2*0,15*54=9,720 [A]</t>
  </si>
  <si>
    <t>45152</t>
  </si>
  <si>
    <t>PODKLADNÍ A VÝPLŇOVÉ VRSTVY Z KAMENIVA DRCENÉHO</t>
  </si>
  <si>
    <t>ŠD pod nástupištní prefabrikát   
šířka * výška * délka   
1,2*0,21*54=13,608 [A]</t>
  </si>
  <si>
    <t>položka zahrnuje dodávku předepsaného kameniva, mimostaveništní a vnitrostaveništní dopravu a jeho uložení   
není-li v zadávací dokumentaci uvedeno jinak, jedná se o nakupovaný materiál</t>
  </si>
  <si>
    <t>465512</t>
  </si>
  <si>
    <t>DLAŽBY Z LOMOVÉHO KAMENE NA MC</t>
  </si>
  <si>
    <t>odláždění lom. kamenem okolo zpevněného příkopu   
plocha * tl. dlažby   
(0,764+1,76+1,964)*0,1=0,449 [A]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</si>
  <si>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</si>
  <si>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Komunikace</t>
  </si>
  <si>
    <t>513550</t>
  </si>
  <si>
    <t>KOLEJOVÉ LOŽE - DOPLNĚNÍ Z KAMENIVA HRUBÉHO DRCENÉHO (ŠTĚRK)</t>
  </si>
  <si>
    <t>doplnění ŠL při úpravě GPK   
3,4*0,05*292=49,640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</si>
  <si>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</si>
  <si>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22</t>
  </si>
  <si>
    <t>56334</t>
  </si>
  <si>
    <t>VOZOVKOVÉ VRSTVY ZE ŠTĚRKODRTI TL. DO 200MM</t>
  </si>
  <si>
    <t>ŠD pod betonovou dlažbu   
147,558+(0,4*(6,8+2,7))+(0,8*(1+1,32))+(54*0,4)=174,814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</si>
  <si>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</si>
  <si>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23</t>
  </si>
  <si>
    <t>R542121</t>
  </si>
  <si>
    <t>SMĚROVÉ A VÝŠKOVÉ VYROVNÁNÍ KOLEJE NA PRAŽCÍCH BETONOVÝCH DO 0,05 M VČ. DOPLNĚNÍ KOLEJOVÉHO LOŽE</t>
  </si>
  <si>
    <t>Celkový úsek GPK na betonových pražcích   
km od 43,478 581 do 43,770 697   
1=1,000 [A]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</si>
  <si>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 – případné doplnění štěrkového lože   
2. Položka neobsahuje:   
3. Způsob měření:   
Měří se délka koleje ve smyslu ČSN 73 6360, tj. v ose koleje.</t>
  </si>
  <si>
    <t>24</t>
  </si>
  <si>
    <t>R582612</t>
  </si>
  <si>
    <t>KRYTY Z BETON DLAŽDIC ŠEDÝCH TL 60MM DO LOŽE Z KAM</t>
  </si>
  <si>
    <t>betonová dlažba + 20% na dořezy   
plocha * 20%   
(147,558+(4,281*2))*1,2=187,344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</si>
  <si>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</si>
  <si>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R58261B</t>
  </si>
  <si>
    <t>KRYTY Z BETON DLAŽDIC BAREV RELIÉF TL 60MM DO LOŽE Z KAM</t>
  </si>
  <si>
    <t>varovné pásy na komunikaci pro pěší + 20% na dořezy   
šířka * délka * 20%   
0,4*(6,9+2,7)*1,2=4,608 [A]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</si>
  <si>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</si>
  <si>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Úpravy povrchů, podlahy, výplně otvorů</t>
  </si>
  <si>
    <t>62945</t>
  </si>
  <si>
    <t>VYROVNÁVACÍ VRSTVA Z CEMENT MALTY</t>
  </si>
  <si>
    <t>vyrovnávací vrstva pod nástupištní prefabrikát tl. 0,01 m   
0,01*54=0,540 [A]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</si>
  <si>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</si>
  <si>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Přidružená stavební výroba</t>
  </si>
  <si>
    <t>711111</t>
  </si>
  <si>
    <t>IZOLACE BĚŽNÝCH KONSTRUKCÍ PROTI ZEMNÍ VLHKOSTI ASFALTOVÝMI NÁTĚRY</t>
  </si>
  <si>
    <t>délka nástupiště * (vnitřní výška + vnější výška) * počet nátěrů   
54*(2+0,65)*3=429,300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</si>
  <si>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</si>
  <si>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711112</t>
  </si>
  <si>
    <t>IZOLACE BĚŽNÝCH KONSTRUKCÍ PROTI ZEMNÍ VLHKOSTI ASFALTOVÝMI PÁSY</t>
  </si>
  <si>
    <t>asfaltový pás výšky za nástupištním prefabrikátem   
výška * délka pasu   
0,75*54=40,500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</si>
  <si>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</si>
  <si>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711117</t>
  </si>
  <si>
    <t>IZOLACE BĚŽNÝCH KONSTRUKCÍ PROTI ZEMNÍ VLHKOSTI Z PE FÓLIÍ</t>
  </si>
  <si>
    <t>v místě překrytí styčné spáry nástupištního prefabrikátu   
výška * šířka * počet pásů   
1,3*0,5*51=33,150 [A]</t>
  </si>
  <si>
    <t>Potrubí</t>
  </si>
  <si>
    <t>87433</t>
  </si>
  <si>
    <t>POTRUBÍ Z TRUB PLASTOVÝCH ODPADNÍCH DN DO 150MM</t>
  </si>
  <si>
    <t>délka svodného potrubí DN 110   
1=1,000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</si>
  <si>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</si>
  <si>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897541</t>
  </si>
  <si>
    <t>VPUSŤ ODVOD ŽLABŮ Z POLYMERBETONU SV. ŠÍŘKY DO 100MM</t>
  </si>
  <si>
    <t>vpusť umístěná na konci odvodňovacího žlabu pro napojení na svodné potrubí - 1 ks   
1=1,000 [A]</t>
  </si>
  <si>
    <t>položka zahrnuje dodávku a osazení předepsaného dílce včetně mříže   
nezahrnuje předepsané podkladní konstrukce</t>
  </si>
  <si>
    <t>Ostatní konstrukce a práce</t>
  </si>
  <si>
    <t>917223</t>
  </si>
  <si>
    <t>SILNIČNÍ A CHODNÍKOVÉ OBRUBY Z BETONOVÝCH OBRUBNÍKŮ ŠÍŘ 100MM</t>
  </si>
  <si>
    <t>celková délka chodníkových obrubníků + 10% dořezy   
110*1,1=121,000 [A]</t>
  </si>
  <si>
    <t>Položka zahrnuje:   
dodání a pokládku betonových obrubníků o rozměrech předepsaných zadávací dokumentací   
betonové lože i boční betonovou opěrku.</t>
  </si>
  <si>
    <t>917224</t>
  </si>
  <si>
    <t>SILNIČNÍ A CHODNÍKOVÉ OBRUBY Z BETONOVÝCH OBRUBNÍKŮ ŠÍŘ 150MM</t>
  </si>
  <si>
    <t>celková délka silničních obrubníků + 10% dořezy   
25*1,1=27,500 [A]</t>
  </si>
  <si>
    <t>923821</t>
  </si>
  <si>
    <t>SLOUPEK DN 60 PRO NÁVĚST</t>
  </si>
  <si>
    <t>sloupek pro tabuli směr jízdy 2 ks   
2=2,000 [A]</t>
  </si>
  <si>
    <t>1. Položka obsahuje:   
 – dodání a osazení sloupku v příslušném provedení včetně základu nebo patky a zemních prací   
 – protikorozní úpravu, není-li tato provedena již z výroby nebo daná vlastnostmi použitého materiálu   
2. Položka neobsahuje:   
 X   
3. Způsob měření:   
Udává se počet kusů kompletní konstrukce nebo práce.</t>
  </si>
  <si>
    <t>924911</t>
  </si>
  <si>
    <t>NÁSTUPIŠTĚ - VODICÍ LINIE ŠÍŘKY 0,40 M Z DLAŽDIC S PODÉLNÝMI DRÁŽKAMI</t>
  </si>
  <si>
    <t>délka nástupiště 54 m   
54=54,000 [A]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</si>
  <si>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metr délkový.</t>
  </si>
  <si>
    <t>924913</t>
  </si>
  <si>
    <t>NÁSTUPIŠTĚ - OPTICKÉ ZNAČENÍ NÁTĚREM ŠÍŘKY 0,15 M, ODSTÍN ŽLUTÁ 6200</t>
  </si>
  <si>
    <t>1. Položka obsahuje:   
 – příprava a očištění podkladu   
 – dodání a aplikace nátěrové hmoty   
2. Položka neobsahuje:   
 X   
3. Způsob měření:   
Měří se metr délkový.</t>
  </si>
  <si>
    <t>924914</t>
  </si>
  <si>
    <t>NÁSTUPIŠTĚ - SIGNÁLNÍ PÁS Z DLAŽDIC S RELIÉFNÍM POVRCHEM</t>
  </si>
  <si>
    <t>signální pásy na nástupišti   
šířka * délka   
0,8*(1,7+1,32+1,7)=3,776 [A]</t>
  </si>
  <si>
    <t>1. Položka obsahuje:   
 – všechny práce pro zřízení plně funkčního dlážděného bezpečnostního pásu s varovnými a vodicími prvky, tj. včetně lože, ukončení dlažby, její provedení do předepsaného tvaru a pohledové úpravy, výplně spar a otvorů apod.   
 – dodání dlažeb a lože v požadované kvalitě   
 – očištění podkladu, případně zřízení spojovací vrstvy   
 – uložení směsi, dlažby nebo dílců dle předepsaného technologického předpisu   
 – zřízení vrstvy bez rozlišení šířky, pokládání vrstvy po etapách, včetně pracovních spar a spojů   
 – úpravu napojení, ukončení a těsnění podél obrubníků, dilatačních zařízení, odvodňovacích proužků, odvodňovačů, vpustí, šachet ap.   
 – těsnění, tmelení a výplň spar a otvorů   
 – úpravu dilatačních spar a povrchu vrstvy   
2. Položka neobsahuje:   
 – úpravu a hutnění podloží   
 – podkladní a konstrukční vrstvy   
3. Způsob měření:   
Měří se plocha v metrech čtverečných.</t>
  </si>
  <si>
    <t>935222</t>
  </si>
  <si>
    <t>PŘÍKOPOVÉ ŽLABY Z BETON TVÁRNIC ŠÍŘ DO 900MM DO BETONU TL 100MM</t>
  </si>
  <si>
    <t>délka příkopových tvárnic mezi přístupovým chodníkem a technologockým objektem   
4=4,000 [A]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</si>
  <si>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</si>
  <si>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93541</t>
  </si>
  <si>
    <t>ŽLABY Z DÍLCŮ Z POLYMERBETONU SVĚTLÉ ŠÍŘKY DO 100MM VČETNĚ MŘÍŽÍ</t>
  </si>
  <si>
    <t>celková délka odvodňovacích žlabů světlé š. 100 mm   
13=13,000 [A]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</si>
  <si>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</si>
  <si>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936313</t>
  </si>
  <si>
    <t>DROBNÉ DOPLŇK KONSTR BETON MONOLIT DO C16/20</t>
  </si>
  <si>
    <t>výtokový díl z monolitického betonu   
počet (podstava + 2 * plocha boční opěrky * tloušťka boční opěrky + čelní opěrka)   
(0,66*1,2*0,15)+(2*0,409*0,15)+(0,36*0,6*0,2)=0,285 [A]</t>
  </si>
  <si>
    <t>936502</t>
  </si>
  <si>
    <t>DROBNÉ DOPLŇK KONSTR KOVOVÉ POZINK</t>
  </si>
  <si>
    <t>KG</t>
  </si>
  <si>
    <t>úchyty tabulí   
15=15,000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</si>
  <si>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</si>
  <si>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965521</t>
  </si>
  <si>
    <t>ROZEBRÁNÍ NÁSTUPIŠTĚ TYPU SUDOP</t>
  </si>
  <si>
    <t>délka stávajícího nástupiště 50 m   
50=50,000 [A]</t>
  </si>
  <si>
    <t>1. Položka obsahuje:   
 – rozebrání nástupiště do součástí včetně hrubého očištění   
 – naložení vybouraného materiálu na dopravní prostředek   
 – příplatky za ztížené podmínky při práci v kolejišti, např. za překážky na straně koleje apod.   
2. Položka neobsahuje:   
 – rozebrání krytu a podkladních vrstev zpevněných ploch vyjma nástupištních konzolových desek   
 – zemní práce   
 – odvoz vybouraného materiálu do skladu nebo na likvidaci   
 – poplatky za likvidaci odpadů, nacení se položkami ze ssd 0   
3. Způsob měření:   
Měří se vždy délka nástupní hrany nástupiště podél přilehlé koleje v metrech délkových, a to i u oboustranných nástupišť.</t>
  </si>
  <si>
    <t>R923711</t>
  </si>
  <si>
    <t>PŘEMÍSTĚNÍ STÁVAJÍCÍ TABULE "NÁZEV ZASTÁVKY"</t>
  </si>
  <si>
    <t>přemístění stávající tabule zastávky 1 ks   
1=1,000 [A]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</si>
  <si>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</si>
  <si>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R923722</t>
  </si>
  <si>
    <t>TABULE VELIKOSTI 240X240 MM "ZÁKAZ KOUŘENÍ"</t>
  </si>
  <si>
    <t>tabule "Zákaz kouření" umístěná na technologickém objektu - 1 ks   
1=1,000 [A]</t>
  </si>
  <si>
    <t>R923731</t>
  </si>
  <si>
    <t>TABULE VELIKOSTI 1200X355 MM "SMĚR JÍZDY" (NA SLOUPCÍCH)</t>
  </si>
  <si>
    <t>tabule směr jízdy na nástupišti 1 ks   
1=1,000 [A]</t>
  </si>
  <si>
    <t>R924420</t>
  </si>
  <si>
    <t>NÁSTUPIŠTĚ L (H) BEZ KONZOLOVÝCH DESEK</t>
  </si>
  <si>
    <t>1. Položka obsahuje:   
 – dodávku veškerých prvků a částí daného typu nástupiště dle odpovídajících vzorových listů a TKP   
 – zřízení nástupiště typu L nebo H na požadovanou osovou vzdálenost kolejí i výšku nástupní hrany nad TK   
 – slepá zakončení nástupiště   
 – příplatky za ztížené podmínky při práci v kolejišti, např. za překážky na straně koleje ap.   
2. Položka neobsahuje:   
 – zemní práce, tj. odkopávky, hloubení rýh, násypy, zásypy ad.   
 – náklady na zřízení zpevněné plochy nástupiště vyjma konzolových desek, např. ze zámkové dlažby, asfaltu ap. včetně konstrukčních vrstev   
 – jiná zakončení nástupiště, např. schůdky apod.   
 – zábradlí, osvětlení, přístřešky, mobiliář nástupiště, orientační a informační systém, kamerový systém, přístupové komunikace ap.   
3. Způsob měření:   
Měří se vždy délka nástupní hrany nástupiště podél přilehlé koleje v metrech délkových, a to i u oboustranných nástupišť.</t>
  </si>
  <si>
    <t>R93753</t>
  </si>
  <si>
    <t>MOBILIÁŘ - NÁDOBA NA POSYP 750l</t>
  </si>
  <si>
    <t>Celkový počet na nástupišti   
1=1,000 [A]</t>
  </si>
  <si>
    <t>Položka zahrnuje:   
- montáž, osazení a dodávku kompletního zařízení, předepsaného zadávací dokumentací   
- mimostavništní a vnitrostaveništní dopravu   
- nezbytné zemní práce a základové konstrukce   
- předepsanou povrchovou úpravu (nátěry a pod.)   
Pozn.: materiál uvedený v textu představuje rozhodující podíl ve výrobku</t>
  </si>
  <si>
    <t>R965891</t>
  </si>
  <si>
    <t>DEMONTÁŽ INFORMAČNÍ TABULE ORIENTAČNÍHO SYSTÉMU</t>
  </si>
  <si>
    <t>demontáž stávající tabule směr jízdy vč. základu 1 ks   
1=1,000 [A]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</si>
  <si>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</si>
  <si>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D.2.1.8</t>
  </si>
  <si>
    <t>Pozemní komunikace</t>
  </si>
  <si>
    <t xml:space="preserve">  SO 03-50-03</t>
  </si>
  <si>
    <t>Úprava pozemní komunikace</t>
  </si>
  <si>
    <t>SO 03-50-03</t>
  </si>
  <si>
    <t>odvoz 21 km, skládka AZS Recylace odpodů s.r.o. Tacov   
Odstranění asfaltových vrstev komunikace v  tl. 100mm * objemová hmotnost   
(27,78+20,57)*0,1*1,5=7,253 [A]</t>
  </si>
  <si>
    <t>R015330</t>
  </si>
  <si>
    <t>922</t>
  </si>
  <si>
    <t>POPLATKY ZA LIKVIDACŮ ODPADŮ NEKONTAMINOVANÝCH - 17 05 04 KAMENNÁ SUŤ - VČETNĚ DOPRAVY</t>
  </si>
  <si>
    <t>odvoz 21 km, skládka AZS Recylace odpodů s.r.o. Tacov   
Odstranění podkladních vrstev  tl.  350 mm v komunikaci * objemová hmotnost   
(27,78+20,57)*0,35*2,2=37,230 [A]</t>
  </si>
  <si>
    <t>11332A</t>
  </si>
  <si>
    <t>ODSTRANĚNÍ PODKLADŮ ZPEVNĚNÝCH PLOCH Z KAMENIVA NESTMELENÉHO - BEZ DOPRAVY</t>
  </si>
  <si>
    <t>Odstranění podkladních vrstev  tl.  350 mm v komunikaci   
(27,78+20,57)*0,35=16,923 [A]</t>
  </si>
  <si>
    <t>11372A</t>
  </si>
  <si>
    <t>FRÉZOVÁNÍ ZPEVNĚNÝCH PLOCH ASFALTOVÝCH - BEZ DOPRAVY</t>
  </si>
  <si>
    <t>Odstranění asfaltových vrstev komunikace v  tl. 100mm   
(27,78+20,57)*0,1=4,835 [A]</t>
  </si>
  <si>
    <t>17310</t>
  </si>
  <si>
    <t>ZEMNÍ KRAJNICE A DOSYPÁVKY SE ZHUTNĚNÍM</t>
  </si>
  <si>
    <t>Nezpevněná krajnice š. 0,5 m   
šířka * délka * výška   
0,5*(5,31+4,97+4,54+3,93)*0,45=4,219 [A]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</si>
  <si>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</si>
  <si>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Úprava pláně komunikace   
27,78+20,57=48,350 [A]</t>
  </si>
  <si>
    <t>R56313</t>
  </si>
  <si>
    <t>VOZOVKOVÉ VRSTVY Z MECHANICKY ZPEVNĚNÉHO KAMENIVA TL. DO 150MM</t>
  </si>
  <si>
    <t>Plocha asfaltové vrstvy   
(27,78+20,57)*1,05*1,05=53,306 [A]</t>
  </si>
  <si>
    <t>R56334</t>
  </si>
  <si>
    <t>Plocha asfaltové vrstvy   
(27,78+20,57)*1,05*1,05*1,05=55,971 [A]</t>
  </si>
  <si>
    <t>R572121</t>
  </si>
  <si>
    <t>INFILTRAČNÍ POSTŘIK ASFALTOVÝ DO 1,0KG/M2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</si>
  <si>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</si>
  <si>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R572211</t>
  </si>
  <si>
    <t>SPOJOVACÍ POSTŘIK Z ASFALTU DO 0,5KG/M2</t>
  </si>
  <si>
    <t>Plocha asfaltové vrstvy   
(27,78+20,57)=48,350 [A]</t>
  </si>
  <si>
    <t>R574A33</t>
  </si>
  <si>
    <t>ASFALTOVÝ BETON PRO OBRUSNÉ VRSTVY ACO 11 TL. 40MM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</si>
  <si>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</si>
  <si>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R574E56</t>
  </si>
  <si>
    <t>ASFALTOVÝ BETON PRO PODKLADNÍ VRSTVY ACP 16+, 16S TL. 60MM</t>
  </si>
  <si>
    <t>Plocha asfaltové vrstvy   
(27,78+20,57)*1,05=50,768 [A]</t>
  </si>
  <si>
    <t>R58920</t>
  </si>
  <si>
    <t>VÝPLŇ SPAR MODIFIKOVANÝM ASFALTEM</t>
  </si>
  <si>
    <t>Asfaltová zálivka v místě napojení nové a stávající komunikace a v místě mezi závěrnou zídku a novou komunikací   
(5,95+4,97+5,9+5,61)=22,430 [A]</t>
  </si>
  <si>
    <t>položka zahrnuje:   
- dodávku předepsaného materiálu   
- vyčištění a výplň spar tímto materiálem</t>
  </si>
  <si>
    <t>914117</t>
  </si>
  <si>
    <t>DOPRAV ZNAČKY ZÁKLAD VEL OCEL NEREFLEXNÍ - DEMONT Z PORTÁLU</t>
  </si>
  <si>
    <t>Demontáž silničního dopravního značení A30 "Železniční přejezd bez závor" ze stávajících sloupků   
2=2,000 [A]   
Demontáž silničního dopravního značení A32a „Výstražný kříž pro železniční přejezd jednokolejný“   
2=2,000 [B]   
Celkem: A+B=4,000 [C]</t>
  </si>
  <si>
    <t>položka zahrnuje:   
- odstranění, demontáž a odklizení materiálu s odvozem na předepsané místo   
- pomocné konstrukce (lešení, zdvíhací plošina)</t>
  </si>
  <si>
    <t>914156</t>
  </si>
  <si>
    <t>DOPRAV ZNAČKY ZÁKLAD VEL HLINÍK NEREFLEXNÍ - DOD, MONT NA PORTÁLU</t>
  </si>
  <si>
    <t>Osazení svislých dopravních značek A29 na stávající sloupky "Železniční přejezd se závorami"   
2=2,000 [A]</t>
  </si>
  <si>
    <t>položka zahrnuje:   
- dodávku a montáž značek v požadovaném provedení   
- upevňovací materiál   
- pomocné konstrukce (lešení, zdvíhací plošina).</t>
  </si>
  <si>
    <t>914281</t>
  </si>
  <si>
    <t>DOPRAV ZNAČKY ZVĚTŠ VEL HLINÍK FÓLIE TŘ 3 - DOD A MONT</t>
  </si>
  <si>
    <t>Osazení dopravního značení na výstražné skříně: A32a „Výstražný kříž pro železniční přejezd jednokolejný“ - reflexní se žlutým zvýrazněním tř. III (Fluorescentní fólie)   
2=2,000 [A]</t>
  </si>
  <si>
    <t>položka zahrnuje:   
- dodávku a montáž značek v požadovaném provedení</t>
  </si>
  <si>
    <t>915111</t>
  </si>
  <si>
    <t>VODOROVNÉ DOPRAVNÍ ZNAČENÍ BARVOU HLADKÉ - DODÁVKA A POKLÁDKA</t>
  </si>
  <si>
    <t>Podélná čára souvislá š. 0,125 m   
šířka * délka   
0,125*(5,18+4,19)=1,171 [A]</t>
  </si>
  <si>
    <t>položka zahrnuje:   
- dodání a pokládku nátěrového materiálu (měří se pouze natíraná plocha)   
- předznačení a reflexní úpravu</t>
  </si>
  <si>
    <t>919112</t>
  </si>
  <si>
    <t>ŘEZÁNÍ ASFALTOVÉHO KRYTU VOZOVEK TL DO 100MM</t>
  </si>
  <si>
    <t>Řez vrstvami komunikace v místě napojení na stávající stav   
délka * počet řezů   
(4,97+5,95)*2=21,840 [A]</t>
  </si>
  <si>
    <t>položka zahrnuje řezání vozovkové vrstvy v předepsané tloušťce, včetně spotřeby vody</t>
  </si>
  <si>
    <t>R999</t>
  </si>
  <si>
    <t>DOPRAVNĚ INŽENÝRSKÉ OPATŘENÍ</t>
  </si>
  <si>
    <t>kpl.</t>
  </si>
  <si>
    <t>DIO   
1=1,000 [A]</t>
  </si>
  <si>
    <t>Položka obsahuje provizorní svislé dopravní značení při úplné uzavírce přejezdu, kdy bude značená objízdná trasa pro osobní a nákladní dopravu, zároveň bude provizorně osazeno svislé dopravní značení na přejezdy vč. světelné řady   
jedná se o odborný odhad, provizorní značení zajistí zhotovitel</t>
  </si>
  <si>
    <t>D.2.2.1</t>
  </si>
  <si>
    <t>POZEMNÍ STAVEBNÍ OBJEKTY A TECHNICKÉ VYBAVENÍ POZEMNÍCH STAVEB</t>
  </si>
  <si>
    <t xml:space="preserve">  SO 03-75-01.1</t>
  </si>
  <si>
    <t>Přístřešek zastávky Dubec</t>
  </si>
  <si>
    <t>SO 03-75-01.1</t>
  </si>
  <si>
    <t>02911</t>
  </si>
  <si>
    <t>OSTATNÍ POŽADAVKY - GEODETICKÉ ZAMĚŘENÍ</t>
  </si>
  <si>
    <t>HM</t>
  </si>
  <si>
    <t>zahrnuje veškeré náklady spojené s objednatelem požadovanými pracemi</t>
  </si>
  <si>
    <t>02940</t>
  </si>
  <si>
    <t>OSTATNÍ POŽADAVKY - VYPRACOVÁNÍ DOKUMENTACE</t>
  </si>
  <si>
    <t>vypracování dílenské dokumentace konstrukcí přístřešku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</si>
  <si>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</si>
  <si>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</si>
  <si>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</si>
  <si>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12273</t>
  </si>
  <si>
    <t>ODKOPÁVKY A PROKOPÁVKY OBECNÉ TŘ. I</t>
  </si>
  <si>
    <t>odkop pod základovou desku  7,8*3,2*0,2=4,992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</si>
  <si>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</si>
  <si>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17511</t>
  </si>
  <si>
    <t>OBSYP POTRUBÍ A OBJEKTŮ SE ZHUTNĚNÍM</t>
  </si>
  <si>
    <t>obsyp základů z vytěžené zeminy  9,6*0,3+3,1*0,3*2=4,740 [A]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</si>
  <si>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</si>
  <si>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Dosypání zeminy pro vytvoření svahu    
3,6=3,600 [A]</t>
  </si>
  <si>
    <t>27152</t>
  </si>
  <si>
    <t>POLŠTÁŘE POD ZÁKLADY Z KAMENIVA DRCENÉHO</t>
  </si>
  <si>
    <t>zásyp pod desku ŠD 0/63, tl. 100 mm  7,8*3,2*0,1=2,496 [A]</t>
  </si>
  <si>
    <t>27232</t>
  </si>
  <si>
    <t>ZÁKLADY ZE ŽELEZOBETONU</t>
  </si>
  <si>
    <t>zákl. deska tl. 300 mm, beton C 30/37, XC3, XF2, XA1  7,75*3,15*0,3 =7,324 [A]</t>
  </si>
  <si>
    <t>272364</t>
  </si>
  <si>
    <t>VÝZTUŽ ZÁKLADŮ Z OCELI 10425, B420B</t>
  </si>
  <si>
    <t>zákl. deska KARI síť 150x150x8 mm  7,75*3,15*2*0,0054*1,1=0,290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</si>
  <si>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</si>
  <si>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45731</t>
  </si>
  <si>
    <t>VYROVNÁVACÍ A SPÁD PROSTÝ BETON</t>
  </si>
  <si>
    <t>betonová mazanina v reléové části C20/25  3,3*2,5*0,2=1,650 [A]   
vyrovnávací mazanina pod betonovou dlažbu C20/25  4,2*2,8*(0,12+0,08)*0,5=1,176 [B]   
Celkem: A+B=2,826 [C]</t>
  </si>
  <si>
    <t>582604</t>
  </si>
  <si>
    <t>KRYTY Z BETON DLAŽDIC SE ZÁMKEM BAREV TL 60MM BEZ LOŽE</t>
  </si>
  <si>
    <t>dlažba kladena do beton mazaniny plocha přístřešku 4,16*2,68=11,149 [A]</t>
  </si>
  <si>
    <t>- dodání dlažebního materiálu v požadované kvalitě, dodání materiálu pro předepsanou výplň spar   
- očištění podkladu   
- uložení dlažby dle předepsaného technologického předpisu včetně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</si>
  <si>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631313</t>
  </si>
  <si>
    <t>MAZANINA Z PROSTÉHO BETONU C16/20</t>
  </si>
  <si>
    <t>Mazanina pod zlabové tvárnice TZZ4A   
0,1=0,100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</si>
  <si>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základů.</t>
  </si>
  <si>
    <t>63131A</t>
  </si>
  <si>
    <t>MAZANINA Z PROSTÉHO BETONU C20/25</t>
  </si>
  <si>
    <t>Mazanina pod dlažbu z lomového kamene   
0,8=0,800 [A]</t>
  </si>
  <si>
    <t>základová deska boky , horní plocha  (7,75+3,15)*2*0,3+4,3*3,15=20,085 [A]</t>
  </si>
  <si>
    <t>711312</t>
  </si>
  <si>
    <t>IZOLACE PODZEMNÍCH OBJEKTŮ PROTI ZEMNÍ VLHKOSTI ASFALTOVÝMI PÁSY</t>
  </si>
  <si>
    <t>vodorovná izolace pod technologickou částí  3,5*2,95=10,325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</si>
  <si>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geotextilii, cementový potěr, izolační přizdívku</t>
  </si>
  <si>
    <t>764451</t>
  </si>
  <si>
    <t>ŽLABY Z TITANZINK PLECHU RŠ DO 250MM</t>
  </si>
  <si>
    <t>hranatý žlab  7,12=7,120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</si>
  <si>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    
- položka zahrnuje háky, zděře, čela, manžety, odbočky, kolena, rohy, hrdla, odskoky, výpusti, přechodové kusy a pod.</t>
  </si>
  <si>
    <t>764551</t>
  </si>
  <si>
    <t>ODPAD TROUBY KRUH (ČTVERC) Z TITANZINK PLECHU DN DO 75MM</t>
  </si>
  <si>
    <t>svod   2*3=6,000 [A]</t>
  </si>
  <si>
    <t>R76710</t>
  </si>
  <si>
    <t>D+M STĚNY KOVOVÉ - opláštění vč. nátěrů</t>
  </si>
  <si>
    <t>opláštění objektu plech tl. 4 mm lakovaný (7,13*3,25+3,12*3,5+8,33*3)*0,0314*1,1=2,041 [A]   
podhled v přístřešku 4*2,4*0,0314*1,1=0,332 [B]   
Celkem: A+B=2,373 [C]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</si>
  <si>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</si>
  <si>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R76799</t>
  </si>
  <si>
    <t>D+M OSTATNÍ KOVOVÉ DOPLŇK KONSTRUKCE vč. nátěrů</t>
  </si>
  <si>
    <t>konstrukce přístřesku a reléové části vč. kotvení    
patní plechy    (6*0,3*0,5*0,236*1,1)=0,234 [A]   
                       (5*0,2*0,2+5*0,16*0,2)*0,126*1,1=0,050 [B]    
UPE 200         7,15*0,0228*1,1=0,179 [C]   
UPE 140         4*2,5*0,0145*1,1=0,160 [D]   
jekl 200/100/8  6*3,3*0,0329*1,1=0,717 [E]   
jekl 100/100/8  (5*3,2+7)*0,021*1,1=0,531 [F]   
jekl 100/60/8    (5*3,1+2*2,5)*0,0163*1,1=0,368 [G]   
Celkem: A+B+C+D+E+F+G=2,239 [H]</t>
  </si>
  <si>
    <t>R767991</t>
  </si>
  <si>
    <t>D+M střešní konstrukce ze sendvičových tepelně izolačních panelů tl. 115 mm</t>
  </si>
  <si>
    <t>střešní panel trapéz a rovný , tl. 115 mm  6,9*2,3=15,870 [C]</t>
  </si>
  <si>
    <t>R767992</t>
  </si>
  <si>
    <t>D+M panely ze sendvičových tepelně izolačních panelů tl. 100 mm na obvod a strop</t>
  </si>
  <si>
    <t>obklad stěn a stropu technologické části    
strop   2,4*2,9=6,960 [A]   
stěny  (2,9+2,1)*2*2,9=29,000 [B]   
Celkem: A+B=35,960 [C]</t>
  </si>
  <si>
    <t>obložení stěn a stropu technologické části</t>
  </si>
  <si>
    <t>R767993</t>
  </si>
  <si>
    <t>D+M ocelové, tepelně izolační bezpečnostní dveře 900/x2970 kompletní vč. nátěrů</t>
  </si>
  <si>
    <t>87127</t>
  </si>
  <si>
    <t>POTRUBÍ Z TRUB PLASTOVÝCH TLAKOVÝCH HRDLOVÝCH DN DO 100MM</t>
  </si>
  <si>
    <t>Dešťové svody skrz základovou desku   
2*1,5=3,000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</si>
  <si>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tlakové zkoušky ani proplach a dezinfekci</t>
  </si>
  <si>
    <t>87644</t>
  </si>
  <si>
    <t>CHRÁNIČKY Z TRUB PLASTOVÝCH DN DO 250MM</t>
  </si>
  <si>
    <t>5,1=5,100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</si>
  <si>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</si>
  <si>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kolem přístřešku  7,62+2,9+2,3=12,820 [A]</t>
  </si>
  <si>
    <t>935832</t>
  </si>
  <si>
    <t>ŽLABY A RIGOLY DLÁŽDĚNÉ Z LOMOVÉHO KAMENE TL DO 250MMM DO BETONU TL 100MM</t>
  </si>
  <si>
    <t>Zpevnění svahu severní a západní strana   
1,23*1,1=1,353 [A]   
1,75=1,750 [B]   
Celkem: A+B=3,103 [C]</t>
  </si>
  <si>
    <t>položka zahrnuje:   
- dodání a uložení předepsaného dlažebního materiálu v požadované kvalitě do předepsaného tvaru a v předepsané šířce   
- dodání a rozprostření lože z předepsaného materiálu v předepsané tloušťce a šířce   
- úravu napojení a ukončení   
- vnitrostaveništní i mimostaveništní dopravu   
- měří se vydlážděná plocha.</t>
  </si>
  <si>
    <t>96611</t>
  </si>
  <si>
    <t>BOURÁNÍ KONSTRUKCÍ Z BETONOVÝCH DÍLCŮ</t>
  </si>
  <si>
    <t>rozebrání dlažby betonové u stávajícího  přístřešku vč. obrubníků  3,69*2,53*0,08=0,747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</si>
  <si>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</si>
  <si>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R935842</t>
  </si>
  <si>
    <t>ŽLABY A RIGOLY DLÁŽDĚNÉ Z BETONOVÝCH DLAŽDIC TYPU TZZ 4a DO BETONU (nebo srovnatelné)</t>
  </si>
  <si>
    <t>KS</t>
  </si>
  <si>
    <t>Odvodnění na svahu   
4=4,000 [A]</t>
  </si>
  <si>
    <t>R93751.1</t>
  </si>
  <si>
    <t>MOBILIÁŘ - KOVOVÉ LAVIČKY - pouze stavební připravenost a montáž</t>
  </si>
  <si>
    <t>Lavička LV 251 VERA, typ A.2  -sedací nábytek do exteriéru s vlastnostmi vhodnými pro umístění v prostředí s působením klimatických vlivů a se zvýšenými požadavky na antivandalové provedení    
Pouze práce spojené s umístěním a upevněním</t>
  </si>
  <si>
    <t>kovová lavička ukotvená vč. opěradla na svislé jekly nosné konstrukce  1=1,000 [A]</t>
  </si>
  <si>
    <t>Položka zahrnuje:   
- montáž, osazení  kompletního zařízení, předepsaného zadávací dokumentací vč. stavební připravenosti   
- vnitrostaveništní dopravu</t>
  </si>
  <si>
    <t>R93753.1</t>
  </si>
  <si>
    <t>MOBILIÁŘ - KOVOVÉ KOŠE NA ODPADKY - pouze stavební připravenost a montáž</t>
  </si>
  <si>
    <t>FLASH FL 1.2, typ B.2 - jednotlivá nádoba na odpad v exteriéru objem 60 l   
Pouze práce s pojené s umístěním a upevněním</t>
  </si>
  <si>
    <t>odpadkový koš  1=1,000 [A]</t>
  </si>
  <si>
    <t>Položka zahrnuje:   
- montáž, osazení kompletního zařízení, předepsaného zadávací dokumentací vč. stavební připravenosti   
- vnitrostaveništní dopravu</t>
  </si>
  <si>
    <t>R93758.1</t>
  </si>
  <si>
    <t>Mobiliář - Informační rám - pouze stavební připravenost a montáž</t>
  </si>
  <si>
    <t>STR 1.0 - STORM, typ D.1 - vysvětlivka závěsná, aplikacev interiéru i exteriéru budovy. Velikost zobrazovací plochy aA1 (841 x 594 mm)    
Pouze práce s pojené s umístěním a upevněním</t>
  </si>
  <si>
    <t>R96610</t>
  </si>
  <si>
    <t>BOURÁNÍ KONSTRUKCÍ KOVOVÝCH</t>
  </si>
  <si>
    <t>Demontáž stávajícího přístřešku 2,7*1,5*2,35   
nosná kce jekl 50x50x5 mm  (5*2,35+3*2,7*3*1,1)*0,0064*1,1=0,271 [A]   
opláštění a střecha     ((2,7+1,1*2)*2,1+2,7*1,5)*0,0095*1,1=0,150 [B]   
Celkem: A+B=0,421 [C]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</si>
  <si>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</si>
  <si>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R96615B</t>
  </si>
  <si>
    <t>BOURÁNÍ KONSTRUKCÍ Z PROSTÉHO BETONU - DOPRAVA vč. naložení a uložení</t>
  </si>
  <si>
    <t>tkm</t>
  </si>
  <si>
    <t>odvoz demont. dlažby  na místo uložení  do 30 km 3,69*2,53*0,08*2,5*30=56,014 [A]</t>
  </si>
  <si>
    <t>Položka zahrnuje samostatnou dopravu suti a vybouraných hmot. Množství se určí jako součin hmotnosti [t] a požadované vzdálenosti [km].</t>
  </si>
  <si>
    <t>R96618</t>
  </si>
  <si>
    <t>BOURÁNÍ KONSTRUKCÍ KOVOVÝCH - DOPRAVA vč naložení a uložení</t>
  </si>
  <si>
    <t>odvoz demont. přístřešku na místo uložení  do 80 km  0,421*80=33,680 [A]</t>
  </si>
  <si>
    <t>Položka zahrnuje samostatnou dopravu konstrukcí k uložení ve skladových prostorech investora. Množství se určí jako součin hmotnosti [t] a požadované vzdálenosti [km].</t>
  </si>
  <si>
    <t>D.2.3.6</t>
  </si>
  <si>
    <t>Rozvodny vn, nn, osvětlení a dálkové ovládání odpojovačů</t>
  </si>
  <si>
    <t xml:space="preserve">  SO 03-86-03</t>
  </si>
  <si>
    <t>Přípojka nn pro PZZ v km 43,471 (P734)</t>
  </si>
  <si>
    <t>SO 03-86-03</t>
  </si>
  <si>
    <t>Přípojka nn pro PZZ</t>
  </si>
  <si>
    <t>742H11</t>
  </si>
  <si>
    <t>KABEL NN ČTYŘ- A PĚTIŽÍLOVÝ CU S PLASTOVOU IZOLACÍ DO 2,5 MM2</t>
  </si>
  <si>
    <t>742H13</t>
  </si>
  <si>
    <t>KABEL NN ČTYŘ- A PĚTIŽÍLOVÝ CU S PLASTOVOU IZOLACÍ OD 25 DO 50 MM2</t>
  </si>
  <si>
    <t>742L11</t>
  </si>
  <si>
    <t>UKONČENÍ DVOU AŽ PĚTIŽÍLOVÉHO KABELU V ROZVADĚČI NEBO NA PŘÍSTROJI DO 2,5 MM2</t>
  </si>
  <si>
    <t>742L13</t>
  </si>
  <si>
    <t>UKONČENÍ DVOU AŽ PĚTIŽÍLOVÉHO KABELU V ROZVADĚČI NEBO NA PŘÍSTROJI OD 25 DO 50 MM2</t>
  </si>
  <si>
    <t>702212</t>
  </si>
  <si>
    <t>743F21</t>
  </si>
  <si>
    <t>SKŘÍŇ ELEKTROMĚROVÁ V KOMPAKTNÍM PILÍŘI PRO PŘÍMÉ MĚŘENÍ DO 80 A JEDNOSAZBOVÉ VČETNĚ VÝSTROJE</t>
  </si>
  <si>
    <t>744O14</t>
  </si>
  <si>
    <t>ELEKTROMĚR</t>
  </si>
  <si>
    <t>743D11</t>
  </si>
  <si>
    <t>SKŘÍŇ PŘÍPOJKOVÁ POJISTKOVÁ KOMPAKTNÍ PILÍŘOVÁ DO 63 A, DO 50 MM2, S 1-2 SADAMI JISTÍCÍCH PRVKŮ</t>
  </si>
  <si>
    <t>744I01</t>
  </si>
  <si>
    <t>POJISTKOVÁ VLOŽKA DO 160 A</t>
  </si>
  <si>
    <t>PŘEJEZDOVÁ SKŘÍŇ VENKOVNÍ PRÁZDNÁ PLASTOVÁ V KOMPAKTNÍM PILÍŘI, MIN. IP 44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</si>
  <si>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</si>
  <si>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741C01</t>
  </si>
  <si>
    <t>EKVIPOTENCIÁLNÍ PŘÍPOJNICE</t>
  </si>
  <si>
    <t>741413</t>
  </si>
  <si>
    <t>ZÁSUVKA/PŘÍVODKA PRŮMYSLOVÁ, KRYTÍ IP 44 400 V, DO 63 A</t>
  </si>
  <si>
    <t>744C01</t>
  </si>
  <si>
    <t>POMOCNÝ SPÍNAČ K MODULÁRNÍMU PŘÍSTROJI DO 125 A</t>
  </si>
  <si>
    <t>744J41</t>
  </si>
  <si>
    <t>SILOVÝ KOMPLETNÍ PŘEPÍNAČ 1-0-1 TŘÍ-ČTYŘPÓLOVÝ DO 32 A</t>
  </si>
  <si>
    <t>744C02</t>
  </si>
  <si>
    <t>NAPĚŤOVÁ SPOUŠŤ K MODULÁRNÍMU PŘÍSTROJI DO 125 A</t>
  </si>
  <si>
    <t>744633</t>
  </si>
  <si>
    <t>JISTIČ TŘÍPÓLOVÝ (10 KA) OD 13 DO 20 A</t>
  </si>
  <si>
    <t>744634</t>
  </si>
  <si>
    <t>JISTIČ TŘÍPÓLOVÝ (10 KA) OD 25 DO 40 A</t>
  </si>
  <si>
    <t>744B31</t>
  </si>
  <si>
    <t>PÁČKOVÝ VYPÍNAČ TŘÍPÓLOVÝ (10 KA) DO 32 A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</si>
  <si>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</si>
  <si>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</si>
  <si>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</si>
  <si>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</si>
  <si>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</si>
  <si>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</si>
  <si>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</si>
  <si>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</si>
  <si>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13193</t>
  </si>
  <si>
    <t>HLOUBENÍ JAM ZAPAŽ I NEPAŽ TŘ III</t>
  </si>
  <si>
    <t>13293</t>
  </si>
  <si>
    <t>HLOUBENÍ RÝH ŠÍŘ DO 2M PAŽ I NEPAŽ TŘ. III</t>
  </si>
  <si>
    <t>702311</t>
  </si>
  <si>
    <t>ZAKRYTÍ KABELŮ VÝSTRAŽNOU FÓLIÍ ŠÍŘKY DO 20 CM</t>
  </si>
  <si>
    <t>015113</t>
  </si>
  <si>
    <t>POPLATKY ZA LIKVIDACI ODPADŮ NEKONTAMINOVANÝCH - 17 05 04 VYTĚŽENÉ ZEMINY A HORNINY - III. TŘÍDA TĚŽITELNOSTI</t>
  </si>
  <si>
    <t>2943</t>
  </si>
  <si>
    <t>OSTATNÍ POŽADAVKY - VYPRACOVÁNÍ RDS</t>
  </si>
  <si>
    <t>747702</t>
  </si>
  <si>
    <t>ÚPRAVA ZAPOJENÍ STÁVAJÍCÍCH KABELOVÝCH SKŘÍNÍ/ROZVADĚČŮ</t>
  </si>
  <si>
    <t xml:space="preserve">  SO 03-86-04</t>
  </si>
  <si>
    <t>Osvětlení zastávky Dubec</t>
  </si>
  <si>
    <t>SO 03-86-04</t>
  </si>
  <si>
    <t>Přípojka nn pro PZZ a osvětlení</t>
  </si>
  <si>
    <t>742G11</t>
  </si>
  <si>
    <t>KABEL NN DVOU- A TŘÍŽÍLOVÝ CU S PLASTOVOU IZOLACÍ DO 2,5 MM2</t>
  </si>
  <si>
    <t>742G12</t>
  </si>
  <si>
    <t>KABEL NN DVOU- A TŘÍŽÍLOVÝ CU S PLASTOVOU IZOLACÍ OD 4 DO 16 MM2</t>
  </si>
  <si>
    <t>741911</t>
  </si>
  <si>
    <t>UZEMŇOVACÍ VODIČ V ZEMI FEZN DO 120 MM2</t>
  </si>
  <si>
    <t>741C05</t>
  </si>
  <si>
    <t>SPOJOVÁNÍ UZEMŇOVACÍCH VODIČŮ</t>
  </si>
  <si>
    <t>741C07</t>
  </si>
  <si>
    <t>VYVEDENÍ UZEMŇOVACÍCH VODIČŮ NA POVRCH/KONSTRUKCI</t>
  </si>
  <si>
    <t>743111</t>
  </si>
  <si>
    <t>OSVĚTLOVACÍ STOŽÁR SKLOPNÝ ŽÁROVĚ ZINKOVANÝ DÉLKY DO 6 M</t>
  </si>
  <si>
    <t>743151</t>
  </si>
  <si>
    <t>OSVĚTLOVACÍ STOŽÁR - STOŽÁROVÁ ROZVODNICE S 1-2 JISTÍCÍMI PRVKY</t>
  </si>
  <si>
    <t>743164</t>
  </si>
  <si>
    <t>OSVĚTLOVACÍ STOŽÁR - PRUŽINOVÉ SKLOPNÉ ZAŘÍZENÍ</t>
  </si>
  <si>
    <t>7434A3</t>
  </si>
  <si>
    <t>SVÍTIDLO DRÁŽNÍ LED ANTIVANDAL, MIN. IP 54, TŘÍDA II, OD 26 DO 45 W, KLASICKÁ MONTÁŽ</t>
  </si>
  <si>
    <t>748241</t>
  </si>
  <si>
    <t>PÍSMENA A ČÍSLICE VÝŠKY DO 40 MM</t>
  </si>
  <si>
    <t>743611</t>
  </si>
  <si>
    <t>ROZVADĚČ PRO DRÁŽNÍ OSVĚTLENÍ SILOVÝ NAPÁJECÍ S PLC ŘÍDÍCÍM SYSTÉMEM DO 6 KUSŮ TŘÍFÁZOVÝCH VĚTVÍ</t>
  </si>
  <si>
    <t>747214</t>
  </si>
  <si>
    <t>CELKOVÁ PROHLÍDKA, ZKOUŠENÍ, MĚŘENÍ A VYHOTOVENÍ VÝCHOZÍ REVIZNÍ ZPRÁVY, PRO OBJEM IN - PŘÍPLATEK ZA KAŽDÝCH DALŠÍCH I ZAPOČATÝCH 500 TIS. KČ</t>
  </si>
  <si>
    <t>747414</t>
  </si>
  <si>
    <t>MĚŘENÍ ZEMNÍCH ODPORŮ - ZEMNICÍ SÍTĚ DÉLKY PÁSKU PŘES 100 DO 200 M</t>
  </si>
  <si>
    <t>747541</t>
  </si>
  <si>
    <t>MĚŘENÍ INTENZITY OSVĚTLENÍ INSTALOVANÉHO V ROZSAHU TOHOTO SO/PS</t>
  </si>
  <si>
    <t>R2</t>
  </si>
  <si>
    <t>DIAGNOSTIKA A OVLÁDÁNÍ OSVĚTLENÍ</t>
  </si>
  <si>
    <t>Položka obsahuje úpravu a doplnění stávajícího přenosového systému  dle specifikace od výrobce - komplet (dodávka i montáž)</t>
  </si>
  <si>
    <t>747703</t>
  </si>
  <si>
    <t>ZKUŠEBNÍ PROVOZ</t>
  </si>
  <si>
    <t>747704</t>
  </si>
  <si>
    <t>ZAŠKOLENÍ OBSLUHY</t>
  </si>
  <si>
    <t>702211</t>
  </si>
  <si>
    <t>KABELOVÁ CHRÁNIČKA ZEMNÍ DN DO 100 MM</t>
  </si>
  <si>
    <t>R742Y93</t>
  </si>
  <si>
    <t>BETONOVÝ ZÁKLAD DO ROSTLÉ ZEMINY DO BEDNĚNÍ PRO STOŽÁR / VĚŽ, KONSTRUKCI VČETNĚ VÝZTUŽE</t>
  </si>
  <si>
    <t>1. Položka obsahuje:  – dodávku, dopravu, montáž, pronájem mechanizmů montáž a demontáž bednění  – dodávku, dopravu a montáž svorníkového koše, technologické výztuže, kovaných svorníků aj.  – případně provedení dutiny pro upevnění stožáru   – dodávku, dopravu a uložení betonové směsi včetně všech přídavnou výztuž, svorníky, koše technologických opatření spojené s realizací základu podle TKP 2. Položka neobsahuje:  – zemní práce pro montáž výkopu včetně bourání zpevněných ploch, dlažby a pod., uvedení narušeného okolí do původního stavu a naložení výkopku 3. Způsob měření: Měří se metry kubické uložené betonové směsi.</t>
  </si>
  <si>
    <t>OBETONOVÁNÍ CHRÁNIČEK DO FÍ 200 MM V RÝZE DO Š.100CM, TL. VRSTVY 12CM</t>
  </si>
  <si>
    <t>1. Položka obsahuje:  – všechny náklady na obetonování chrániček v rýze , dodávku prostého betonu  – přepravní náklady a přesun hmot   2. Položka neobsahuje:  – dodávku chráničky 3. Způsob měření: Měří se metr délkový.</t>
  </si>
  <si>
    <t>122936</t>
  </si>
  <si>
    <t>ODKOPÁVKY A PROKOPÁVKY OBECNÉ TŘ. III, ODVOZ DO 12KM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</si>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</sst>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0+C10+C12+C14+C16+C18+C21</f>
      </c>
    </row>
    <row r="7" spans="2:3" ht="12.75" customHeight="1">
      <c r="B7" s="8" t="s">
        <v>7</v>
      </c>
      <c s="10">
        <f>0+E10+E12+E14+E16+E18+E21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03-01-33'!K8+'PS 03-01-33'!M8</f>
      </c>
      <c s="14">
        <f>C11*0.21</f>
      </c>
      <c s="14">
        <f>C11+D11</f>
      </c>
      <c s="13">
        <f>'PS 03-01-33'!T7</f>
      </c>
    </row>
    <row r="12" spans="1:6" ht="12.75">
      <c r="A12" s="11" t="s">
        <v>323</v>
      </c>
      <c s="12" t="s">
        <v>324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325</v>
      </c>
      <c s="12" t="s">
        <v>326</v>
      </c>
      <c s="14">
        <f>'SO 03-12-01'!K8+'SO 03-12-01'!M8</f>
      </c>
      <c s="14">
        <f>C13*0.21</f>
      </c>
      <c s="14">
        <f>C13+D13</f>
      </c>
      <c s="13">
        <f>'SO 03-12-01'!T7</f>
      </c>
    </row>
    <row r="14" spans="1:6" ht="12.75">
      <c r="A14" s="11" t="s">
        <v>524</v>
      </c>
      <c s="12" t="s">
        <v>525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526</v>
      </c>
      <c s="12" t="s">
        <v>527</v>
      </c>
      <c s="14">
        <f>'SO 03-50-03'!K8+'SO 03-50-03'!M8</f>
      </c>
      <c s="14">
        <f>C15*0.21</f>
      </c>
      <c s="14">
        <f>C15+D15</f>
      </c>
      <c s="13">
        <f>'SO 03-50-03'!T7</f>
      </c>
    </row>
    <row r="16" spans="1:6" ht="25.5">
      <c r="A16" s="11" t="s">
        <v>591</v>
      </c>
      <c s="12" t="s">
        <v>592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593</v>
      </c>
      <c s="12" t="s">
        <v>594</v>
      </c>
      <c s="14">
        <f>'SO 03-75-01.1'!K8+'SO 03-75-01.1'!M8</f>
      </c>
      <c s="14">
        <f>C17*0.21</f>
      </c>
      <c s="14">
        <f>C17+D17</f>
      </c>
      <c s="13">
        <f>'SO 03-75-01.1'!T7</f>
      </c>
    </row>
    <row r="18" spans="1:6" ht="12.75">
      <c r="A18" s="11" t="s">
        <v>714</v>
      </c>
      <c s="12" t="s">
        <v>715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716</v>
      </c>
      <c s="12" t="s">
        <v>717</v>
      </c>
      <c s="14">
        <f>'SO 03-86-03'!K8+'SO 03-86-03'!M8</f>
      </c>
      <c s="14">
        <f>C19*0.21</f>
      </c>
      <c s="14">
        <f>C19+D19</f>
      </c>
      <c s="13">
        <f>'SO 03-86-03'!T7</f>
      </c>
    </row>
    <row r="20" spans="1:6" ht="12.75">
      <c r="A20" s="11" t="s">
        <v>775</v>
      </c>
      <c s="12" t="s">
        <v>776</v>
      </c>
      <c s="14">
        <f>'SO 03-86-04'!K8+'SO 03-86-04'!M8</f>
      </c>
      <c s="14">
        <f>C20*0.21</f>
      </c>
      <c s="14">
        <f>C20+D20</f>
      </c>
      <c s="13">
        <f>'SO 03-86-04'!T7</f>
      </c>
    </row>
    <row r="21" spans="1:6" ht="12.75">
      <c r="A21" s="11" t="s">
        <v>823</v>
      </c>
      <c s="12" t="s">
        <v>824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825</v>
      </c>
      <c s="12" t="s">
        <v>826</v>
      </c>
      <c s="14">
        <f>'SO 98-98'!K8+'SO 98-98'!M8</f>
      </c>
      <c s="14">
        <f>C22*0.21</f>
      </c>
      <c s="14">
        <f>C22+D22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COUNTIFS(L8:L334,"=0",A8:A334,"P")+COUNTIFS(L8:L334,"",A8:A334,"P")+SUM(Q8:Q334)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0+J9+J158+J235+J272+J333</f>
      </c>
      <c s="29">
        <f>0+K9+K158+K235+K272+K333</f>
      </c>
      <c s="29">
        <f>0+L9+L158+L235+L272+L333</f>
      </c>
      <c s="29">
        <f>0+M9+M158+M235+M272+M333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</f>
      </c>
      <c s="32">
        <f>0+M10+M14+M18+M22+M26+M30+M34+M38+M42+M46+M50+M54+M58+M62+M66+M70+M74+M78+M82+M86+M90+M94+M98+M102+M106+M110+M114+M118+M122+M126+M130+M134+M138+M142+M146+M150+M154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63.7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87</v>
      </c>
      <c s="34" t="s">
        <v>88</v>
      </c>
      <c s="35" t="s">
        <v>51</v>
      </c>
      <c s="6" t="s">
        <v>89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90</v>
      </c>
      <c s="34" t="s">
        <v>91</v>
      </c>
      <c s="35" t="s">
        <v>51</v>
      </c>
      <c s="6" t="s">
        <v>92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72</v>
      </c>
      <c>
        <f>(M50*21)/100</f>
      </c>
      <c t="s">
        <v>27</v>
      </c>
    </row>
    <row r="51" spans="1:5" ht="12.75">
      <c r="A51" s="35" t="s">
        <v>55</v>
      </c>
      <c r="E51" s="39" t="s">
        <v>9</v>
      </c>
    </row>
    <row r="52" spans="1:5" ht="12.75">
      <c r="A52" s="35" t="s">
        <v>57</v>
      </c>
      <c r="E52" s="40" t="s">
        <v>93</v>
      </c>
    </row>
    <row r="53" spans="1:5" ht="51">
      <c r="A53" t="s">
        <v>59</v>
      </c>
      <c r="E53" s="39" t="s">
        <v>94</v>
      </c>
    </row>
    <row r="54" spans="1:16" ht="12.75">
      <c r="A54" t="s">
        <v>49</v>
      </c>
      <c s="34" t="s">
        <v>95</v>
      </c>
      <c s="34" t="s">
        <v>96</v>
      </c>
      <c s="35" t="s">
        <v>51</v>
      </c>
      <c s="6" t="s">
        <v>97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12.75">
      <c r="A55" s="35" t="s">
        <v>55</v>
      </c>
      <c r="E55" s="39" t="s">
        <v>9</v>
      </c>
    </row>
    <row r="56" spans="1:5" ht="12.75">
      <c r="A56" s="35" t="s">
        <v>57</v>
      </c>
      <c r="E56" s="40" t="s">
        <v>93</v>
      </c>
    </row>
    <row r="57" spans="1:5" ht="63.75">
      <c r="A57" t="s">
        <v>59</v>
      </c>
      <c r="E57" s="39" t="s">
        <v>98</v>
      </c>
    </row>
    <row r="58" spans="1:16" ht="12.75">
      <c r="A58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93</v>
      </c>
    </row>
    <row r="61" spans="1:5" ht="51">
      <c r="A61" t="s">
        <v>59</v>
      </c>
      <c r="E61" s="39" t="s">
        <v>102</v>
      </c>
    </row>
    <row r="62" spans="1:16" ht="12.75">
      <c r="A62" t="s">
        <v>49</v>
      </c>
      <c s="34" t="s">
        <v>99</v>
      </c>
      <c s="34" t="s">
        <v>100</v>
      </c>
      <c s="35" t="s">
        <v>47</v>
      </c>
      <c s="6" t="s">
        <v>103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93</v>
      </c>
    </row>
    <row r="65" spans="1:5" ht="51">
      <c r="A65" t="s">
        <v>59</v>
      </c>
      <c r="E65" s="39" t="s">
        <v>104</v>
      </c>
    </row>
    <row r="66" spans="1:16" ht="12.75">
      <c r="A66" t="s">
        <v>49</v>
      </c>
      <c s="34" t="s">
        <v>105</v>
      </c>
      <c s="34" t="s">
        <v>106</v>
      </c>
      <c s="35" t="s">
        <v>51</v>
      </c>
      <c s="6" t="s">
        <v>107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93</v>
      </c>
    </row>
    <row r="69" spans="1:5" ht="38.25">
      <c r="A69" t="s">
        <v>59</v>
      </c>
      <c r="E69" s="39" t="s">
        <v>108</v>
      </c>
    </row>
    <row r="70" spans="1:16" ht="12.75">
      <c r="A70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109</v>
      </c>
      <c s="34" t="s">
        <v>112</v>
      </c>
      <c s="35" t="s">
        <v>51</v>
      </c>
      <c s="6" t="s">
        <v>113</v>
      </c>
      <c s="36" t="s">
        <v>65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93</v>
      </c>
    </row>
    <row r="77" spans="1:5" ht="25.5">
      <c r="A77" t="s">
        <v>59</v>
      </c>
      <c r="E77" s="39" t="s">
        <v>114</v>
      </c>
    </row>
    <row r="78" spans="1:16" ht="12.75">
      <c r="A78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65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115</v>
      </c>
      <c s="34" t="s">
        <v>118</v>
      </c>
      <c s="35" t="s">
        <v>51</v>
      </c>
      <c s="6" t="s">
        <v>119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65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120</v>
      </c>
      <c s="34" t="s">
        <v>123</v>
      </c>
      <c s="35" t="s">
        <v>51</v>
      </c>
      <c s="6" t="s">
        <v>124</v>
      </c>
      <c s="36" t="s">
        <v>65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72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25.5">
      <c r="A93" t="s">
        <v>59</v>
      </c>
      <c r="E93" s="39" t="s">
        <v>125</v>
      </c>
    </row>
    <row r="94" spans="1:16" ht="12.75">
      <c r="A94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65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25.5">
      <c r="A98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25.5">
      <c r="A102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65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138</v>
      </c>
      <c s="34" t="s">
        <v>139</v>
      </c>
      <c s="35" t="s">
        <v>51</v>
      </c>
      <c s="6" t="s">
        <v>140</v>
      </c>
      <c s="36" t="s">
        <v>65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93</v>
      </c>
    </row>
    <row r="113" spans="1:5" ht="51">
      <c r="A113" t="s">
        <v>59</v>
      </c>
      <c r="E113" s="39" t="s">
        <v>141</v>
      </c>
    </row>
    <row r="114" spans="1:16" ht="12.75">
      <c r="A114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65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93</v>
      </c>
    </row>
    <row r="117" spans="1:5" ht="51">
      <c r="A117" t="s">
        <v>59</v>
      </c>
      <c r="E117" s="39" t="s">
        <v>145</v>
      </c>
    </row>
    <row r="118" spans="1:16" ht="12.75">
      <c r="A118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65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72</v>
      </c>
      <c>
        <f>(M118*21)/100</f>
      </c>
      <c t="s">
        <v>27</v>
      </c>
    </row>
    <row r="119" spans="1:5" ht="12.75">
      <c r="A119" s="35" t="s">
        <v>55</v>
      </c>
      <c r="E119" s="39" t="s">
        <v>9</v>
      </c>
    </row>
    <row r="120" spans="1:5" ht="12.75">
      <c r="A120" s="35" t="s">
        <v>57</v>
      </c>
      <c r="E120" s="40" t="s">
        <v>93</v>
      </c>
    </row>
    <row r="121" spans="1:5" ht="51">
      <c r="A121" t="s">
        <v>59</v>
      </c>
      <c r="E121" s="39" t="s">
        <v>149</v>
      </c>
    </row>
    <row r="122" spans="1:16" ht="12.75">
      <c r="A122" t="s">
        <v>49</v>
      </c>
      <c s="34" t="s">
        <v>150</v>
      </c>
      <c s="34" t="s">
        <v>151</v>
      </c>
      <c s="35" t="s">
        <v>51</v>
      </c>
      <c s="6" t="s">
        <v>152</v>
      </c>
      <c s="36" t="s">
        <v>65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72</v>
      </c>
      <c>
        <f>(M122*21)/100</f>
      </c>
      <c t="s">
        <v>27</v>
      </c>
    </row>
    <row r="123" spans="1:5" ht="12.75">
      <c r="A123" s="35" t="s">
        <v>55</v>
      </c>
      <c r="E123" s="39" t="s">
        <v>9</v>
      </c>
    </row>
    <row r="124" spans="1:5" ht="12.75">
      <c r="A124" s="35" t="s">
        <v>57</v>
      </c>
      <c r="E124" s="40" t="s">
        <v>93</v>
      </c>
    </row>
    <row r="125" spans="1:5" ht="63.75">
      <c r="A125" t="s">
        <v>59</v>
      </c>
      <c r="E125" s="39" t="s">
        <v>153</v>
      </c>
    </row>
    <row r="126" spans="1:16" ht="12.75">
      <c r="A126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65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154</v>
      </c>
      <c s="34" t="s">
        <v>157</v>
      </c>
      <c s="35" t="s">
        <v>51</v>
      </c>
      <c s="6" t="s">
        <v>158</v>
      </c>
      <c s="36" t="s">
        <v>159</v>
      </c>
      <c s="37">
        <v>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25.5">
      <c r="A134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65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159</v>
      </c>
      <c s="37">
        <v>24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159</v>
      </c>
      <c s="37">
        <v>24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65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</v>
      </c>
      <c>
        <f>(M150*21)/100</f>
      </c>
      <c t="s">
        <v>27</v>
      </c>
    </row>
    <row r="151" spans="1:5" ht="12.75">
      <c r="A151" s="35" t="s">
        <v>55</v>
      </c>
      <c r="E151" s="39" t="s">
        <v>9</v>
      </c>
    </row>
    <row r="152" spans="1:5" ht="12.75">
      <c r="A152" s="35" t="s">
        <v>57</v>
      </c>
      <c r="E152" s="40" t="s">
        <v>93</v>
      </c>
    </row>
    <row r="153" spans="1:5" ht="51">
      <c r="A153" t="s">
        <v>59</v>
      </c>
      <c r="E153" s="39" t="s">
        <v>175</v>
      </c>
    </row>
    <row r="154" spans="1:16" ht="12.75">
      <c r="A154" t="s">
        <v>49</v>
      </c>
      <c s="34" t="s">
        <v>176</v>
      </c>
      <c s="34" t="s">
        <v>177</v>
      </c>
      <c s="35" t="s">
        <v>51</v>
      </c>
      <c s="6" t="s">
        <v>178</v>
      </c>
      <c s="36" t="s">
        <v>65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72</v>
      </c>
      <c>
        <f>(M154*21)/100</f>
      </c>
      <c t="s">
        <v>27</v>
      </c>
    </row>
    <row r="155" spans="1:5" ht="12.75">
      <c r="A155" s="35" t="s">
        <v>55</v>
      </c>
      <c r="E155" s="39" t="s">
        <v>9</v>
      </c>
    </row>
    <row r="156" spans="1:5" ht="12.75">
      <c r="A156" s="35" t="s">
        <v>57</v>
      </c>
      <c r="E156" s="40" t="s">
        <v>93</v>
      </c>
    </row>
    <row r="157" spans="1:5" ht="12.75">
      <c r="A157" t="s">
        <v>59</v>
      </c>
      <c r="E157" s="39" t="s">
        <v>179</v>
      </c>
    </row>
    <row r="158" spans="1:13" ht="12.75">
      <c r="A158" t="s">
        <v>46</v>
      </c>
      <c r="C158" s="31" t="s">
        <v>27</v>
      </c>
      <c r="E158" s="33" t="s">
        <v>180</v>
      </c>
      <c r="J158" s="32">
        <f>0</f>
      </c>
      <c s="32">
        <f>0</f>
      </c>
      <c s="32">
        <f>0+L159+L163+L167+L171+L175+L179+L183+L187+L191+L195+L199+L203+L207+L211+L215+L219+L223+L227+L231</f>
      </c>
      <c s="32">
        <f>0+M159+M163+M167+M171+M175+M179+M183+M187+M191+M195+M199+M203+M207+M211+M215+M219+M223+M227+M231</f>
      </c>
    </row>
    <row r="159" spans="1:16" ht="12.75">
      <c r="A159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184</v>
      </c>
      <c s="37">
        <v>2.76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184</v>
      </c>
      <c s="37">
        <v>2.76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188</v>
      </c>
      <c s="34" t="s">
        <v>189</v>
      </c>
      <c s="35" t="s">
        <v>51</v>
      </c>
      <c s="6" t="s">
        <v>190</v>
      </c>
      <c s="36" t="s">
        <v>53</v>
      </c>
      <c s="37">
        <v>110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188</v>
      </c>
      <c s="34" t="s">
        <v>191</v>
      </c>
      <c s="35" t="s">
        <v>51</v>
      </c>
      <c s="6" t="s">
        <v>192</v>
      </c>
      <c s="36" t="s">
        <v>184</v>
      </c>
      <c s="37">
        <v>4.27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193</v>
      </c>
      <c s="34" t="s">
        <v>194</v>
      </c>
      <c s="35" t="s">
        <v>51</v>
      </c>
      <c s="6" t="s">
        <v>195</v>
      </c>
      <c s="36" t="s">
        <v>184</v>
      </c>
      <c s="37">
        <v>4.27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25.5">
      <c r="A179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65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199</v>
      </c>
      <c s="34" t="s">
        <v>200</v>
      </c>
      <c s="35" t="s">
        <v>51</v>
      </c>
      <c s="6" t="s">
        <v>201</v>
      </c>
      <c s="36" t="s">
        <v>202</v>
      </c>
      <c s="37">
        <v>9.2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25.5">
      <c r="A187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53</v>
      </c>
      <c s="37">
        <v>920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65</v>
      </c>
      <c s="37">
        <v>10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65</v>
      </c>
      <c s="37">
        <v>10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65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53</v>
      </c>
      <c s="37">
        <v>100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53</v>
      </c>
      <c s="37">
        <v>100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65</v>
      </c>
      <c s="37">
        <v>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65</v>
      </c>
      <c s="37">
        <v>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65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25.5">
      <c r="A223" t="s">
        <v>49</v>
      </c>
      <c s="34" t="s">
        <v>227</v>
      </c>
      <c s="34" t="s">
        <v>230</v>
      </c>
      <c s="35" t="s">
        <v>51</v>
      </c>
      <c s="6" t="s">
        <v>231</v>
      </c>
      <c s="36" t="s">
        <v>232</v>
      </c>
      <c s="37">
        <v>10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72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76.5">
      <c r="A226" t="s">
        <v>59</v>
      </c>
      <c r="E226" s="39" t="s">
        <v>233</v>
      </c>
    </row>
    <row r="227" spans="1:16" ht="12.75">
      <c r="A227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65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6" ht="25.5">
      <c r="A231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232</v>
      </c>
      <c s="37">
        <v>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72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12.75">
      <c r="A233" s="35" t="s">
        <v>57</v>
      </c>
      <c r="E233" s="40" t="s">
        <v>58</v>
      </c>
    </row>
    <row r="234" spans="1:5" ht="76.5">
      <c r="A234" t="s">
        <v>59</v>
      </c>
      <c r="E234" s="39" t="s">
        <v>233</v>
      </c>
    </row>
    <row r="235" spans="1:13" ht="12.75">
      <c r="A235" t="s">
        <v>46</v>
      </c>
      <c r="C235" s="31" t="s">
        <v>26</v>
      </c>
      <c r="E235" s="33" t="s">
        <v>240</v>
      </c>
      <c r="J235" s="32">
        <f>0</f>
      </c>
      <c s="32">
        <f>0</f>
      </c>
      <c s="32">
        <f>0+L236+L240+L244+L248+L252+L256+L260+L264+L268</f>
      </c>
      <c s="32">
        <f>0+M236+M240+M244+M248+M252+M256+M260+M264+M268</f>
      </c>
    </row>
    <row r="236" spans="1:16" ht="12.75">
      <c r="A236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53</v>
      </c>
      <c s="37">
        <v>2780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53</v>
      </c>
      <c s="37">
        <v>2780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53</v>
      </c>
      <c s="37">
        <v>2780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247</v>
      </c>
      <c s="34" t="s">
        <v>250</v>
      </c>
      <c s="35" t="s">
        <v>51</v>
      </c>
      <c s="6" t="s">
        <v>251</v>
      </c>
      <c s="36" t="s">
        <v>65</v>
      </c>
      <c s="37">
        <v>15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58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255</v>
      </c>
      <c s="37">
        <v>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65</v>
      </c>
      <c s="37">
        <v>15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259</v>
      </c>
      <c s="34" t="s">
        <v>213</v>
      </c>
      <c s="35" t="s">
        <v>51</v>
      </c>
      <c s="6" t="s">
        <v>214</v>
      </c>
      <c s="36" t="s">
        <v>65</v>
      </c>
      <c s="37">
        <v>15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65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58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65</v>
      </c>
      <c s="37">
        <v>3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12.75">
      <c r="A270" s="35" t="s">
        <v>57</v>
      </c>
      <c r="E270" s="40" t="s">
        <v>58</v>
      </c>
    </row>
    <row r="271" spans="1:5" ht="12.75">
      <c r="A271" t="s">
        <v>59</v>
      </c>
      <c r="E271" s="39" t="s">
        <v>60</v>
      </c>
    </row>
    <row r="272" spans="1:13" ht="12.75">
      <c r="A272" t="s">
        <v>46</v>
      </c>
      <c r="C272" s="31" t="s">
        <v>66</v>
      </c>
      <c r="E272" s="33" t="s">
        <v>265</v>
      </c>
      <c r="J272" s="32">
        <f>0</f>
      </c>
      <c s="32">
        <f>0</f>
      </c>
      <c s="32">
        <f>0+L273+L277+L281+L285+L289+L293+L297+L301+L305+L309+L313+L317+L321+L325+L329</f>
      </c>
      <c s="32">
        <f>0+M273+M277+M281+M285+M289+M293+M297+M301+M305+M309+M313+M317+M321+M325+M329</f>
      </c>
    </row>
    <row r="273" spans="1:16" ht="12.75">
      <c r="A273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269</v>
      </c>
      <c s="37">
        <v>1.05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72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63.75">
      <c r="A276" t="s">
        <v>59</v>
      </c>
      <c r="E276" s="39" t="s">
        <v>270</v>
      </c>
    </row>
    <row r="277" spans="1:16" ht="25.5">
      <c r="A277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65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60</v>
      </c>
    </row>
    <row r="281" spans="1:16" ht="12.75">
      <c r="A281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277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278</v>
      </c>
    </row>
    <row r="285" spans="1:16" ht="12.75">
      <c r="A285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282</v>
      </c>
      <c s="37">
        <v>25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72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293.25">
      <c r="A288" t="s">
        <v>59</v>
      </c>
      <c r="E288" s="39" t="s">
        <v>283</v>
      </c>
    </row>
    <row r="289" spans="1:16" ht="12.75">
      <c r="A289" t="s">
        <v>49</v>
      </c>
      <c s="34" t="s">
        <v>284</v>
      </c>
      <c s="34" t="s">
        <v>285</v>
      </c>
      <c s="35" t="s">
        <v>51</v>
      </c>
      <c s="6" t="s">
        <v>286</v>
      </c>
      <c s="36" t="s">
        <v>282</v>
      </c>
      <c s="37">
        <v>330.75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72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318.75">
      <c r="A292" t="s">
        <v>59</v>
      </c>
      <c r="E292" s="39" t="s">
        <v>287</v>
      </c>
    </row>
    <row r="293" spans="1:16" ht="12.75">
      <c r="A293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282</v>
      </c>
      <c s="37">
        <v>355.75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53</v>
      </c>
      <c s="37">
        <v>1050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60</v>
      </c>
    </row>
    <row r="301" spans="1:16" ht="12.75">
      <c r="A301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53</v>
      </c>
      <c s="37">
        <v>68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12.75">
      <c r="A304" t="s">
        <v>59</v>
      </c>
      <c r="E304" s="39" t="s">
        <v>60</v>
      </c>
    </row>
    <row r="305" spans="1:16" ht="12.75">
      <c r="A305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300</v>
      </c>
      <c s="37">
        <v>12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58</v>
      </c>
    </row>
    <row r="308" spans="1:5" ht="12.75">
      <c r="A308" t="s">
        <v>59</v>
      </c>
      <c r="E308" s="39" t="s">
        <v>60</v>
      </c>
    </row>
    <row r="309" spans="1:16" ht="12.75">
      <c r="A309" t="s">
        <v>49</v>
      </c>
      <c s="34" t="s">
        <v>297</v>
      </c>
      <c s="34" t="s">
        <v>301</v>
      </c>
      <c s="35" t="s">
        <v>51</v>
      </c>
      <c s="6" t="s">
        <v>302</v>
      </c>
      <c s="36" t="s">
        <v>53</v>
      </c>
      <c s="37">
        <v>26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72</v>
      </c>
      <c>
        <f>(M309*21)/100</f>
      </c>
      <c t="s">
        <v>27</v>
      </c>
    </row>
    <row r="310" spans="1:5" ht="12.75">
      <c r="A310" s="35" t="s">
        <v>55</v>
      </c>
      <c r="E310" s="39" t="s">
        <v>56</v>
      </c>
    </row>
    <row r="311" spans="1:5" ht="12.75">
      <c r="A311" s="35" t="s">
        <v>57</v>
      </c>
      <c r="E311" s="40" t="s">
        <v>58</v>
      </c>
    </row>
    <row r="312" spans="1:5" ht="12.75">
      <c r="A312" t="s">
        <v>59</v>
      </c>
      <c r="E312" s="39" t="s">
        <v>303</v>
      </c>
    </row>
    <row r="313" spans="1:16" ht="12.75">
      <c r="A313" t="s">
        <v>49</v>
      </c>
      <c s="34" t="s">
        <v>304</v>
      </c>
      <c s="34" t="s">
        <v>305</v>
      </c>
      <c s="35" t="s">
        <v>51</v>
      </c>
      <c s="6" t="s">
        <v>306</v>
      </c>
      <c s="36" t="s">
        <v>282</v>
      </c>
      <c s="37">
        <v>157.5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58</v>
      </c>
    </row>
    <row r="316" spans="1:5" ht="12.75">
      <c r="A316" t="s">
        <v>59</v>
      </c>
      <c r="E316" s="39" t="s">
        <v>60</v>
      </c>
    </row>
    <row r="317" spans="1:16" ht="12.75">
      <c r="A317" t="s">
        <v>49</v>
      </c>
      <c s="34" t="s">
        <v>304</v>
      </c>
      <c s="34" t="s">
        <v>307</v>
      </c>
      <c s="35" t="s">
        <v>51</v>
      </c>
      <c s="6" t="s">
        <v>308</v>
      </c>
      <c s="36" t="s">
        <v>65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72</v>
      </c>
      <c>
        <f>(M317*21)/100</f>
      </c>
      <c t="s">
        <v>27</v>
      </c>
    </row>
    <row r="318" spans="1:5" ht="12.75">
      <c r="A318" s="35" t="s">
        <v>55</v>
      </c>
      <c r="E318" s="39" t="s">
        <v>56</v>
      </c>
    </row>
    <row r="319" spans="1:5" ht="12.75">
      <c r="A319" s="35" t="s">
        <v>57</v>
      </c>
      <c r="E319" s="40" t="s">
        <v>58</v>
      </c>
    </row>
    <row r="320" spans="1:5" ht="12.75">
      <c r="A320" t="s">
        <v>59</v>
      </c>
      <c r="E320" s="39" t="s">
        <v>309</v>
      </c>
    </row>
    <row r="321" spans="1:16" ht="12.75">
      <c r="A321" t="s">
        <v>49</v>
      </c>
      <c s="34" t="s">
        <v>310</v>
      </c>
      <c s="34" t="s">
        <v>311</v>
      </c>
      <c s="35" t="s">
        <v>51</v>
      </c>
      <c s="6" t="s">
        <v>312</v>
      </c>
      <c s="36" t="s">
        <v>65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58</v>
      </c>
    </row>
    <row r="324" spans="1:5" ht="12.75">
      <c r="A324" t="s">
        <v>59</v>
      </c>
      <c r="E324" s="39" t="s">
        <v>60</v>
      </c>
    </row>
    <row r="325" spans="1:16" ht="12.75">
      <c r="A325" t="s">
        <v>49</v>
      </c>
      <c s="34" t="s">
        <v>313</v>
      </c>
      <c s="34" t="s">
        <v>314</v>
      </c>
      <c s="35" t="s">
        <v>51</v>
      </c>
      <c s="6" t="s">
        <v>315</v>
      </c>
      <c s="36" t="s">
        <v>300</v>
      </c>
      <c s="37">
        <v>60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58</v>
      </c>
    </row>
    <row r="328" spans="1:5" ht="12.75">
      <c r="A328" t="s">
        <v>59</v>
      </c>
      <c r="E328" s="39" t="s">
        <v>60</v>
      </c>
    </row>
    <row r="329" spans="1:16" ht="12.75">
      <c r="A329" t="s">
        <v>49</v>
      </c>
      <c s="34" t="s">
        <v>313</v>
      </c>
      <c s="34" t="s">
        <v>307</v>
      </c>
      <c s="35" t="s">
        <v>47</v>
      </c>
      <c s="6" t="s">
        <v>316</v>
      </c>
      <c s="36" t="s">
        <v>277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72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58</v>
      </c>
    </row>
    <row r="332" spans="1:5" ht="12.75">
      <c r="A332" t="s">
        <v>59</v>
      </c>
      <c r="E332" s="39" t="s">
        <v>317</v>
      </c>
    </row>
    <row r="333" spans="1:13" ht="12.75">
      <c r="A333" t="s">
        <v>46</v>
      </c>
      <c r="C333" s="31" t="s">
        <v>69</v>
      </c>
      <c r="E333" s="33" t="s">
        <v>318</v>
      </c>
      <c r="J333" s="32">
        <f>0</f>
      </c>
      <c s="32">
        <f>0</f>
      </c>
      <c s="32">
        <f>0+L334</f>
      </c>
      <c s="32">
        <f>0+M334</f>
      </c>
    </row>
    <row r="334" spans="1:16" ht="12.75">
      <c r="A334" t="s">
        <v>49</v>
      </c>
      <c s="34" t="s">
        <v>319</v>
      </c>
      <c s="34" t="s">
        <v>320</v>
      </c>
      <c s="35" t="s">
        <v>51</v>
      </c>
      <c s="6" t="s">
        <v>321</v>
      </c>
      <c s="36" t="s">
        <v>65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72</v>
      </c>
      <c>
        <f>(M334*21)/100</f>
      </c>
      <c t="s">
        <v>27</v>
      </c>
    </row>
    <row r="335" spans="1:5" ht="12.75">
      <c r="A335" s="35" t="s">
        <v>55</v>
      </c>
      <c r="E335" s="39" t="s">
        <v>56</v>
      </c>
    </row>
    <row r="336" spans="1:5" ht="12.75">
      <c r="A336" s="35" t="s">
        <v>57</v>
      </c>
      <c r="E336" s="40" t="s">
        <v>58</v>
      </c>
    </row>
    <row r="337" spans="1:5" ht="51">
      <c r="A337" t="s">
        <v>59</v>
      </c>
      <c r="E337" s="39" t="s">
        <v>322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323</v>
      </c>
      <c r="E4" s="26" t="s">
        <v>324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COUNTIFS(L8:L206,"=0",A8:A206,"P")+COUNTIFS(L8:L206,"",A8:A206,"P")+SUM(Q8:Q206)</f>
      </c>
    </row>
    <row r="8" spans="1:13" ht="12.75">
      <c r="A8" t="s">
        <v>44</v>
      </c>
      <c r="C8" s="28" t="s">
        <v>327</v>
      </c>
      <c r="E8" s="30" t="s">
        <v>326</v>
      </c>
      <c r="J8" s="29">
        <f>0+J9+J22+J67+J72+J93+J114+J119+J132+J141</f>
      </c>
      <c s="29">
        <f>0+K9+K22+K67+K72+K93+K114+K119+K132+K141</f>
      </c>
      <c s="29">
        <f>0+L9+L22+L67+L72+L93+L114+L119+L132+L141</f>
      </c>
      <c s="29">
        <f>0+M9+M22+M67+M72+M93+M114+M119+M132+M141</f>
      </c>
    </row>
    <row r="9" spans="1:13" ht="12.75">
      <c r="A9" t="s">
        <v>46</v>
      </c>
      <c r="C9" s="31" t="s">
        <v>328</v>
      </c>
      <c r="E9" s="33" t="s">
        <v>329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330</v>
      </c>
      <c s="35" t="s">
        <v>331</v>
      </c>
      <c s="6" t="s">
        <v>332</v>
      </c>
      <c s="36" t="s">
        <v>333</v>
      </c>
      <c s="37">
        <v>133.7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38.25">
      <c r="A12" s="35" t="s">
        <v>57</v>
      </c>
      <c r="E12" s="40" t="s">
        <v>334</v>
      </c>
    </row>
    <row r="13" spans="1:5" ht="255">
      <c r="A13" t="s">
        <v>59</v>
      </c>
      <c r="E13" s="39" t="s">
        <v>335</v>
      </c>
    </row>
    <row r="14" spans="1:16" ht="25.5">
      <c r="A14" t="s">
        <v>49</v>
      </c>
      <c s="34" t="s">
        <v>27</v>
      </c>
      <c s="34" t="s">
        <v>336</v>
      </c>
      <c s="35" t="s">
        <v>337</v>
      </c>
      <c s="6" t="s">
        <v>338</v>
      </c>
      <c s="36" t="s">
        <v>333</v>
      </c>
      <c s="37">
        <v>1.803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51">
      <c r="A16" s="35" t="s">
        <v>57</v>
      </c>
      <c r="E16" s="40" t="s">
        <v>339</v>
      </c>
    </row>
    <row r="17" spans="1:5" ht="242.25">
      <c r="A17" t="s">
        <v>59</v>
      </c>
      <c r="E17" s="39" t="s">
        <v>340</v>
      </c>
    </row>
    <row r="18" spans="1:16" ht="25.5">
      <c r="A18" t="s">
        <v>49</v>
      </c>
      <c s="34" t="s">
        <v>26</v>
      </c>
      <c s="34" t="s">
        <v>341</v>
      </c>
      <c s="35" t="s">
        <v>342</v>
      </c>
      <c s="6" t="s">
        <v>343</v>
      </c>
      <c s="36" t="s">
        <v>333</v>
      </c>
      <c s="37">
        <v>30.232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14.75">
      <c r="A20" s="35" t="s">
        <v>57</v>
      </c>
      <c r="E20" s="40" t="s">
        <v>344</v>
      </c>
    </row>
    <row r="21" spans="1:5" ht="242.25">
      <c r="A21" t="s">
        <v>59</v>
      </c>
      <c r="E21" s="39" t="s">
        <v>345</v>
      </c>
    </row>
    <row r="22" spans="1:13" ht="12.75">
      <c r="A22" t="s">
        <v>46</v>
      </c>
      <c r="C22" s="31" t="s">
        <v>47</v>
      </c>
      <c r="E22" s="33" t="s">
        <v>265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25.5">
      <c r="A23" t="s">
        <v>49</v>
      </c>
      <c s="34" t="s">
        <v>66</v>
      </c>
      <c s="34" t="s">
        <v>346</v>
      </c>
      <c s="35" t="s">
        <v>51</v>
      </c>
      <c s="6" t="s">
        <v>347</v>
      </c>
      <c s="36" t="s">
        <v>282</v>
      </c>
      <c s="37">
        <v>1.202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38.25">
      <c r="A25" s="35" t="s">
        <v>57</v>
      </c>
      <c r="E25" s="40" t="s">
        <v>348</v>
      </c>
    </row>
    <row r="26" spans="1:5" ht="63.75">
      <c r="A26" t="s">
        <v>59</v>
      </c>
      <c r="E26" s="39" t="s">
        <v>349</v>
      </c>
    </row>
    <row r="27" spans="1:16" ht="12.75">
      <c r="A27" t="s">
        <v>49</v>
      </c>
      <c s="34" t="s">
        <v>69</v>
      </c>
      <c s="34" t="s">
        <v>350</v>
      </c>
      <c s="35" t="s">
        <v>51</v>
      </c>
      <c s="6" t="s">
        <v>351</v>
      </c>
      <c s="36" t="s">
        <v>282</v>
      </c>
      <c s="37">
        <v>150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57</v>
      </c>
      <c r="E29" s="40" t="s">
        <v>352</v>
      </c>
    </row>
    <row r="30" spans="1:5" ht="25.5">
      <c r="A30" t="s">
        <v>59</v>
      </c>
      <c r="E30" s="39" t="s">
        <v>353</v>
      </c>
    </row>
    <row r="31" spans="1:16" ht="12.75">
      <c r="A31" t="s">
        <v>49</v>
      </c>
      <c s="34" t="s">
        <v>74</v>
      </c>
      <c s="34" t="s">
        <v>354</v>
      </c>
      <c s="35" t="s">
        <v>51</v>
      </c>
      <c s="6" t="s">
        <v>355</v>
      </c>
      <c s="36" t="s">
        <v>282</v>
      </c>
      <c s="37">
        <v>136.476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7.5">
      <c r="A33" s="35" t="s">
        <v>57</v>
      </c>
      <c r="E33" s="40" t="s">
        <v>356</v>
      </c>
    </row>
    <row r="34" spans="1:5" ht="369.75">
      <c r="A34" t="s">
        <v>59</v>
      </c>
      <c r="E34" s="39" t="s">
        <v>357</v>
      </c>
    </row>
    <row r="35" spans="1:16" ht="12.75">
      <c r="A35" t="s">
        <v>49</v>
      </c>
      <c s="34" t="s">
        <v>77</v>
      </c>
      <c s="34" t="s">
        <v>358</v>
      </c>
      <c s="35" t="s">
        <v>51</v>
      </c>
      <c s="6" t="s">
        <v>359</v>
      </c>
      <c s="36" t="s">
        <v>282</v>
      </c>
      <c s="37">
        <v>0.504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57</v>
      </c>
      <c r="E37" s="40" t="s">
        <v>360</v>
      </c>
    </row>
    <row r="38" spans="1:5" ht="318.75">
      <c r="A38" t="s">
        <v>59</v>
      </c>
      <c r="E38" s="39" t="s">
        <v>361</v>
      </c>
    </row>
    <row r="39" spans="1:16" ht="12.75">
      <c r="A39" t="s">
        <v>49</v>
      </c>
      <c s="34" t="s">
        <v>81</v>
      </c>
      <c s="34" t="s">
        <v>289</v>
      </c>
      <c s="35" t="s">
        <v>51</v>
      </c>
      <c s="6" t="s">
        <v>290</v>
      </c>
      <c s="36" t="s">
        <v>282</v>
      </c>
      <c s="37">
        <v>31.126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89.25">
      <c r="A41" s="35" t="s">
        <v>57</v>
      </c>
      <c r="E41" s="40" t="s">
        <v>362</v>
      </c>
    </row>
    <row r="42" spans="1:5" ht="229.5">
      <c r="A42" t="s">
        <v>59</v>
      </c>
      <c r="E42" s="39" t="s">
        <v>363</v>
      </c>
    </row>
    <row r="43" spans="1:16" ht="12.75">
      <c r="A43" t="s">
        <v>49</v>
      </c>
      <c s="34" t="s">
        <v>84</v>
      </c>
      <c s="34" t="s">
        <v>364</v>
      </c>
      <c s="35" t="s">
        <v>51</v>
      </c>
      <c s="6" t="s">
        <v>365</v>
      </c>
      <c s="36" t="s">
        <v>282</v>
      </c>
      <c s="37">
        <v>0.258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25.5">
      <c r="A45" s="35" t="s">
        <v>57</v>
      </c>
      <c r="E45" s="40" t="s">
        <v>366</v>
      </c>
    </row>
    <row r="46" spans="1:5" ht="293.25">
      <c r="A46" t="s">
        <v>59</v>
      </c>
      <c r="E46" s="39" t="s">
        <v>367</v>
      </c>
    </row>
    <row r="47" spans="1:16" ht="12.75">
      <c r="A47" t="s">
        <v>49</v>
      </c>
      <c s="34" t="s">
        <v>87</v>
      </c>
      <c s="34" t="s">
        <v>368</v>
      </c>
      <c s="35" t="s">
        <v>51</v>
      </c>
      <c s="6" t="s">
        <v>369</v>
      </c>
      <c s="36" t="s">
        <v>282</v>
      </c>
      <c s="37">
        <v>39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38.25">
      <c r="A49" s="35" t="s">
        <v>57</v>
      </c>
      <c r="E49" s="40" t="s">
        <v>370</v>
      </c>
    </row>
    <row r="50" spans="1:5" ht="242.25">
      <c r="A50" t="s">
        <v>59</v>
      </c>
      <c r="E50" s="39" t="s">
        <v>371</v>
      </c>
    </row>
    <row r="51" spans="1:16" ht="12.75">
      <c r="A51" t="s">
        <v>49</v>
      </c>
      <c s="34" t="s">
        <v>90</v>
      </c>
      <c s="34" t="s">
        <v>372</v>
      </c>
      <c s="35" t="s">
        <v>51</v>
      </c>
      <c s="6" t="s">
        <v>373</v>
      </c>
      <c s="36" t="s">
        <v>282</v>
      </c>
      <c s="37">
        <v>31.521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89.25">
      <c r="A53" s="35" t="s">
        <v>57</v>
      </c>
      <c r="E53" s="40" t="s">
        <v>374</v>
      </c>
    </row>
    <row r="54" spans="1:5" ht="255">
      <c r="A54" t="s">
        <v>59</v>
      </c>
      <c r="E54" s="39" t="s">
        <v>375</v>
      </c>
    </row>
    <row r="55" spans="1:16" ht="12.75">
      <c r="A55" t="s">
        <v>49</v>
      </c>
      <c s="34" t="s">
        <v>95</v>
      </c>
      <c s="34" t="s">
        <v>376</v>
      </c>
      <c s="35" t="s">
        <v>51</v>
      </c>
      <c s="6" t="s">
        <v>377</v>
      </c>
      <c s="36" t="s">
        <v>300</v>
      </c>
      <c s="37">
        <v>60.736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76.5">
      <c r="A57" s="35" t="s">
        <v>57</v>
      </c>
      <c r="E57" s="40" t="s">
        <v>378</v>
      </c>
    </row>
    <row r="58" spans="1:5" ht="25.5">
      <c r="A58" t="s">
        <v>59</v>
      </c>
      <c r="E58" s="39" t="s">
        <v>379</v>
      </c>
    </row>
    <row r="59" spans="1:16" ht="12.75">
      <c r="A59" t="s">
        <v>49</v>
      </c>
      <c s="34" t="s">
        <v>99</v>
      </c>
      <c s="34" t="s">
        <v>380</v>
      </c>
      <c s="35" t="s">
        <v>51</v>
      </c>
      <c s="6" t="s">
        <v>381</v>
      </c>
      <c s="36" t="s">
        <v>300</v>
      </c>
      <c s="37">
        <v>150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352</v>
      </c>
    </row>
    <row r="62" spans="1:5" ht="38.25">
      <c r="A62" t="s">
        <v>59</v>
      </c>
      <c r="E62" s="39" t="s">
        <v>382</v>
      </c>
    </row>
    <row r="63" spans="1:16" ht="12.75">
      <c r="A63" t="s">
        <v>49</v>
      </c>
      <c s="34" t="s">
        <v>105</v>
      </c>
      <c s="34" t="s">
        <v>383</v>
      </c>
      <c s="35" t="s">
        <v>51</v>
      </c>
      <c s="6" t="s">
        <v>384</v>
      </c>
      <c s="36" t="s">
        <v>300</v>
      </c>
      <c s="37">
        <v>150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352</v>
      </c>
    </row>
    <row r="66" spans="1:5" ht="25.5">
      <c r="A66" t="s">
        <v>59</v>
      </c>
      <c r="E66" s="39" t="s">
        <v>385</v>
      </c>
    </row>
    <row r="67" spans="1:13" ht="12.75">
      <c r="A67" t="s">
        <v>46</v>
      </c>
      <c r="C67" s="31" t="s">
        <v>27</v>
      </c>
      <c r="E67" s="33" t="s">
        <v>386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109</v>
      </c>
      <c s="34" t="s">
        <v>387</v>
      </c>
      <c s="35" t="s">
        <v>51</v>
      </c>
      <c s="6" t="s">
        <v>388</v>
      </c>
      <c s="36" t="s">
        <v>282</v>
      </c>
      <c s="37">
        <v>0.4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38.25">
      <c r="A70" s="35" t="s">
        <v>57</v>
      </c>
      <c r="E70" s="40" t="s">
        <v>389</v>
      </c>
    </row>
    <row r="71" spans="1:5" ht="369.75">
      <c r="A71" t="s">
        <v>59</v>
      </c>
      <c r="E71" s="39" t="s">
        <v>390</v>
      </c>
    </row>
    <row r="72" spans="1:13" ht="12.75">
      <c r="A72" t="s">
        <v>46</v>
      </c>
      <c r="C72" s="31" t="s">
        <v>66</v>
      </c>
      <c r="E72" s="33" t="s">
        <v>391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115</v>
      </c>
      <c s="34" t="s">
        <v>392</v>
      </c>
      <c s="35" t="s">
        <v>51</v>
      </c>
      <c s="6" t="s">
        <v>393</v>
      </c>
      <c s="36" t="s">
        <v>282</v>
      </c>
      <c s="37">
        <v>7.645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63.75">
      <c r="A75" s="35" t="s">
        <v>57</v>
      </c>
      <c r="E75" s="40" t="s">
        <v>394</v>
      </c>
    </row>
    <row r="76" spans="1:5" ht="369.75">
      <c r="A76" t="s">
        <v>59</v>
      </c>
      <c r="E76" s="39" t="s">
        <v>395</v>
      </c>
    </row>
    <row r="77" spans="1:16" ht="12.75">
      <c r="A77" t="s">
        <v>49</v>
      </c>
      <c s="34" t="s">
        <v>120</v>
      </c>
      <c s="34" t="s">
        <v>396</v>
      </c>
      <c s="35" t="s">
        <v>51</v>
      </c>
      <c s="6" t="s">
        <v>397</v>
      </c>
      <c s="36" t="s">
        <v>282</v>
      </c>
      <c s="37">
        <v>0.449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38.25">
      <c r="A79" s="35" t="s">
        <v>57</v>
      </c>
      <c r="E79" s="40" t="s">
        <v>398</v>
      </c>
    </row>
    <row r="80" spans="1:5" ht="369.75">
      <c r="A80" t="s">
        <v>59</v>
      </c>
      <c r="E80" s="39" t="s">
        <v>395</v>
      </c>
    </row>
    <row r="81" spans="1:16" ht="12.75">
      <c r="A81" t="s">
        <v>49</v>
      </c>
      <c s="34" t="s">
        <v>126</v>
      </c>
      <c s="34" t="s">
        <v>399</v>
      </c>
      <c s="35" t="s">
        <v>51</v>
      </c>
      <c s="6" t="s">
        <v>400</v>
      </c>
      <c s="36" t="s">
        <v>282</v>
      </c>
      <c s="37">
        <v>9.72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38.25">
      <c r="A83" s="35" t="s">
        <v>57</v>
      </c>
      <c r="E83" s="40" t="s">
        <v>401</v>
      </c>
    </row>
    <row r="84" spans="1:5" ht="369.75">
      <c r="A84" t="s">
        <v>59</v>
      </c>
      <c r="E84" s="39" t="s">
        <v>395</v>
      </c>
    </row>
    <row r="85" spans="1:16" ht="12.75">
      <c r="A85" t="s">
        <v>49</v>
      </c>
      <c s="34" t="s">
        <v>129</v>
      </c>
      <c s="34" t="s">
        <v>402</v>
      </c>
      <c s="35" t="s">
        <v>51</v>
      </c>
      <c s="6" t="s">
        <v>403</v>
      </c>
      <c s="36" t="s">
        <v>282</v>
      </c>
      <c s="37">
        <v>13.608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38.25">
      <c r="A87" s="35" t="s">
        <v>57</v>
      </c>
      <c r="E87" s="40" t="s">
        <v>404</v>
      </c>
    </row>
    <row r="88" spans="1:5" ht="38.25">
      <c r="A88" t="s">
        <v>59</v>
      </c>
      <c r="E88" s="39" t="s">
        <v>405</v>
      </c>
    </row>
    <row r="89" spans="1:16" ht="12.75">
      <c r="A89" t="s">
        <v>49</v>
      </c>
      <c s="34" t="s">
        <v>132</v>
      </c>
      <c s="34" t="s">
        <v>406</v>
      </c>
      <c s="35" t="s">
        <v>51</v>
      </c>
      <c s="6" t="s">
        <v>407</v>
      </c>
      <c s="36" t="s">
        <v>282</v>
      </c>
      <c s="37">
        <v>0.449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38.25">
      <c r="A91" s="35" t="s">
        <v>57</v>
      </c>
      <c r="E91" s="40" t="s">
        <v>408</v>
      </c>
    </row>
    <row r="92" spans="1:5" ht="102">
      <c r="A92" t="s">
        <v>59</v>
      </c>
      <c r="E92" s="39" t="s">
        <v>409</v>
      </c>
    </row>
    <row r="93" spans="1:13" ht="12.75">
      <c r="A93" t="s">
        <v>46</v>
      </c>
      <c r="C93" s="31" t="s">
        <v>69</v>
      </c>
      <c r="E93" s="33" t="s">
        <v>410</v>
      </c>
      <c r="J93" s="32">
        <f>0</f>
      </c>
      <c s="32">
        <f>0</f>
      </c>
      <c s="32">
        <f>0+L94+L98+L102+L106+L110</f>
      </c>
      <c s="32">
        <f>0+M94+M98+M102+M106+M110</f>
      </c>
    </row>
    <row r="94" spans="1:16" ht="12.75">
      <c r="A94" t="s">
        <v>49</v>
      </c>
      <c s="34" t="s">
        <v>135</v>
      </c>
      <c s="34" t="s">
        <v>411</v>
      </c>
      <c s="35" t="s">
        <v>51</v>
      </c>
      <c s="6" t="s">
        <v>412</v>
      </c>
      <c s="36" t="s">
        <v>282</v>
      </c>
      <c s="37">
        <v>49.64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25.5">
      <c r="A96" s="35" t="s">
        <v>57</v>
      </c>
      <c r="E96" s="40" t="s">
        <v>413</v>
      </c>
    </row>
    <row r="97" spans="1:5" ht="89.25">
      <c r="A97" t="s">
        <v>59</v>
      </c>
      <c r="E97" s="39" t="s">
        <v>414</v>
      </c>
    </row>
    <row r="98" spans="1:16" ht="12.75">
      <c r="A98" t="s">
        <v>49</v>
      </c>
      <c s="34" t="s">
        <v>415</v>
      </c>
      <c s="34" t="s">
        <v>416</v>
      </c>
      <c s="35" t="s">
        <v>51</v>
      </c>
      <c s="6" t="s">
        <v>417</v>
      </c>
      <c s="36" t="s">
        <v>300</v>
      </c>
      <c s="37">
        <v>174.814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25.5">
      <c r="A100" s="35" t="s">
        <v>57</v>
      </c>
      <c r="E100" s="40" t="s">
        <v>418</v>
      </c>
    </row>
    <row r="101" spans="1:5" ht="51">
      <c r="A101" t="s">
        <v>59</v>
      </c>
      <c r="E101" s="39" t="s">
        <v>419</v>
      </c>
    </row>
    <row r="102" spans="1:16" ht="25.5">
      <c r="A102" t="s">
        <v>49</v>
      </c>
      <c s="34" t="s">
        <v>420</v>
      </c>
      <c s="34" t="s">
        <v>421</v>
      </c>
      <c s="35" t="s">
        <v>51</v>
      </c>
      <c s="6" t="s">
        <v>422</v>
      </c>
      <c s="36" t="s">
        <v>277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72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38.25">
      <c r="A104" s="35" t="s">
        <v>57</v>
      </c>
      <c r="E104" s="40" t="s">
        <v>423</v>
      </c>
    </row>
    <row r="105" spans="1:5" ht="127.5">
      <c r="A105" t="s">
        <v>59</v>
      </c>
      <c r="E105" s="39" t="s">
        <v>424</v>
      </c>
    </row>
    <row r="106" spans="1:16" ht="12.75">
      <c r="A106" t="s">
        <v>49</v>
      </c>
      <c s="34" t="s">
        <v>425</v>
      </c>
      <c s="34" t="s">
        <v>426</v>
      </c>
      <c s="35" t="s">
        <v>51</v>
      </c>
      <c s="6" t="s">
        <v>427</v>
      </c>
      <c s="36" t="s">
        <v>300</v>
      </c>
      <c s="37">
        <v>187.344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38.25">
      <c r="A108" s="35" t="s">
        <v>57</v>
      </c>
      <c r="E108" s="40" t="s">
        <v>428</v>
      </c>
    </row>
    <row r="109" spans="1:5" ht="153">
      <c r="A109" t="s">
        <v>59</v>
      </c>
      <c r="E109" s="39" t="s">
        <v>429</v>
      </c>
    </row>
    <row r="110" spans="1:16" ht="12.75">
      <c r="A110" t="s">
        <v>49</v>
      </c>
      <c s="34" t="s">
        <v>138</v>
      </c>
      <c s="34" t="s">
        <v>430</v>
      </c>
      <c s="35" t="s">
        <v>51</v>
      </c>
      <c s="6" t="s">
        <v>431</v>
      </c>
      <c s="36" t="s">
        <v>300</v>
      </c>
      <c s="37">
        <v>4.608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38.25">
      <c r="A112" s="35" t="s">
        <v>57</v>
      </c>
      <c r="E112" s="40" t="s">
        <v>432</v>
      </c>
    </row>
    <row r="113" spans="1:5" ht="153">
      <c r="A113" t="s">
        <v>59</v>
      </c>
      <c r="E113" s="39" t="s">
        <v>433</v>
      </c>
    </row>
    <row r="114" spans="1:13" ht="12.75">
      <c r="A114" t="s">
        <v>46</v>
      </c>
      <c r="C114" s="31" t="s">
        <v>74</v>
      </c>
      <c r="E114" s="33" t="s">
        <v>434</v>
      </c>
      <c r="J114" s="32">
        <f>0</f>
      </c>
      <c s="32">
        <f>0</f>
      </c>
      <c s="32">
        <f>0+L115</f>
      </c>
      <c s="32">
        <f>0+M115</f>
      </c>
    </row>
    <row r="115" spans="1:16" ht="12.75">
      <c r="A115" t="s">
        <v>49</v>
      </c>
      <c s="34" t="s">
        <v>142</v>
      </c>
      <c s="34" t="s">
        <v>435</v>
      </c>
      <c s="35" t="s">
        <v>51</v>
      </c>
      <c s="6" t="s">
        <v>436</v>
      </c>
      <c s="36" t="s">
        <v>300</v>
      </c>
      <c s="37">
        <v>0.54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25.5">
      <c r="A117" s="35" t="s">
        <v>57</v>
      </c>
      <c r="E117" s="40" t="s">
        <v>437</v>
      </c>
    </row>
    <row r="118" spans="1:5" ht="76.5">
      <c r="A118" t="s">
        <v>59</v>
      </c>
      <c r="E118" s="39" t="s">
        <v>438</v>
      </c>
    </row>
    <row r="119" spans="1:13" ht="12.75">
      <c r="A119" t="s">
        <v>46</v>
      </c>
      <c r="C119" s="31" t="s">
        <v>77</v>
      </c>
      <c r="E119" s="33" t="s">
        <v>439</v>
      </c>
      <c r="J119" s="32">
        <f>0</f>
      </c>
      <c s="32">
        <f>0</f>
      </c>
      <c s="32">
        <f>0+L120+L124+L128</f>
      </c>
      <c s="32">
        <f>0+M120+M124+M128</f>
      </c>
    </row>
    <row r="120" spans="1:16" ht="25.5">
      <c r="A120" t="s">
        <v>49</v>
      </c>
      <c s="34" t="s">
        <v>146</v>
      </c>
      <c s="34" t="s">
        <v>440</v>
      </c>
      <c s="35" t="s">
        <v>51</v>
      </c>
      <c s="6" t="s">
        <v>441</v>
      </c>
      <c s="36" t="s">
        <v>300</v>
      </c>
      <c s="37">
        <v>429.3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25.5">
      <c r="A122" s="35" t="s">
        <v>57</v>
      </c>
      <c r="E122" s="40" t="s">
        <v>442</v>
      </c>
    </row>
    <row r="123" spans="1:5" ht="191.25">
      <c r="A123" t="s">
        <v>59</v>
      </c>
      <c r="E123" s="39" t="s">
        <v>443</v>
      </c>
    </row>
    <row r="124" spans="1:16" ht="25.5">
      <c r="A124" t="s">
        <v>49</v>
      </c>
      <c s="34" t="s">
        <v>150</v>
      </c>
      <c s="34" t="s">
        <v>444</v>
      </c>
      <c s="35" t="s">
        <v>51</v>
      </c>
      <c s="6" t="s">
        <v>445</v>
      </c>
      <c s="36" t="s">
        <v>300</v>
      </c>
      <c s="37">
        <v>40.5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38.25">
      <c r="A126" s="35" t="s">
        <v>57</v>
      </c>
      <c r="E126" s="40" t="s">
        <v>446</v>
      </c>
    </row>
    <row r="127" spans="1:5" ht="191.25">
      <c r="A127" t="s">
        <v>59</v>
      </c>
      <c r="E127" s="39" t="s">
        <v>447</v>
      </c>
    </row>
    <row r="128" spans="1:16" ht="12.75">
      <c r="A128" t="s">
        <v>49</v>
      </c>
      <c s="34" t="s">
        <v>154</v>
      </c>
      <c s="34" t="s">
        <v>448</v>
      </c>
      <c s="35" t="s">
        <v>51</v>
      </c>
      <c s="6" t="s">
        <v>449</v>
      </c>
      <c s="36" t="s">
        <v>300</v>
      </c>
      <c s="37">
        <v>33.15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38.25">
      <c r="A130" s="35" t="s">
        <v>57</v>
      </c>
      <c r="E130" s="40" t="s">
        <v>450</v>
      </c>
    </row>
    <row r="131" spans="1:5" ht="191.25">
      <c r="A131" t="s">
        <v>59</v>
      </c>
      <c r="E131" s="39" t="s">
        <v>443</v>
      </c>
    </row>
    <row r="132" spans="1:13" ht="12.75">
      <c r="A132" t="s">
        <v>46</v>
      </c>
      <c r="C132" s="31" t="s">
        <v>81</v>
      </c>
      <c r="E132" s="33" t="s">
        <v>451</v>
      </c>
      <c r="J132" s="32">
        <f>0</f>
      </c>
      <c s="32">
        <f>0</f>
      </c>
      <c s="32">
        <f>0+L133+L137</f>
      </c>
      <c s="32">
        <f>0+M133+M137</f>
      </c>
    </row>
    <row r="133" spans="1:16" ht="12.75">
      <c r="A133" t="s">
        <v>49</v>
      </c>
      <c s="34" t="s">
        <v>160</v>
      </c>
      <c s="34" t="s">
        <v>452</v>
      </c>
      <c s="35" t="s">
        <v>51</v>
      </c>
      <c s="6" t="s">
        <v>453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25.5">
      <c r="A135" s="35" t="s">
        <v>57</v>
      </c>
      <c r="E135" s="40" t="s">
        <v>454</v>
      </c>
    </row>
    <row r="136" spans="1:5" ht="255">
      <c r="A136" t="s">
        <v>59</v>
      </c>
      <c r="E136" s="39" t="s">
        <v>455</v>
      </c>
    </row>
    <row r="137" spans="1:16" ht="12.75">
      <c r="A137" t="s">
        <v>49</v>
      </c>
      <c s="34" t="s">
        <v>163</v>
      </c>
      <c s="34" t="s">
        <v>456</v>
      </c>
      <c s="35" t="s">
        <v>51</v>
      </c>
      <c s="6" t="s">
        <v>457</v>
      </c>
      <c s="36" t="s">
        <v>65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38.25">
      <c r="A139" s="35" t="s">
        <v>57</v>
      </c>
      <c r="E139" s="40" t="s">
        <v>458</v>
      </c>
    </row>
    <row r="140" spans="1:5" ht="25.5">
      <c r="A140" t="s">
        <v>59</v>
      </c>
      <c r="E140" s="39" t="s">
        <v>459</v>
      </c>
    </row>
    <row r="141" spans="1:13" ht="12.75">
      <c r="A141" t="s">
        <v>46</v>
      </c>
      <c r="C141" s="31" t="s">
        <v>84</v>
      </c>
      <c r="E141" s="33" t="s">
        <v>460</v>
      </c>
      <c r="J141" s="32">
        <f>0</f>
      </c>
      <c s="32">
        <f>0</f>
      </c>
      <c s="32">
        <f>0+L142+L146+L150+L154+L158+L162+L166+L170+L174+L178+L182+L186+L190+L194+L198+L202+L206</f>
      </c>
      <c s="32">
        <f>0+M142+M146+M150+M154+M158+M162+M166+M170+M174+M178+M182+M186+M190+M194+M198+M202+M206</f>
      </c>
    </row>
    <row r="142" spans="1:16" ht="12.75">
      <c r="A142" t="s">
        <v>49</v>
      </c>
      <c s="34" t="s">
        <v>166</v>
      </c>
      <c s="34" t="s">
        <v>461</v>
      </c>
      <c s="35" t="s">
        <v>51</v>
      </c>
      <c s="6" t="s">
        <v>462</v>
      </c>
      <c s="36" t="s">
        <v>53</v>
      </c>
      <c s="37">
        <v>121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25.5">
      <c r="A144" s="35" t="s">
        <v>57</v>
      </c>
      <c r="E144" s="40" t="s">
        <v>463</v>
      </c>
    </row>
    <row r="145" spans="1:5" ht="51">
      <c r="A145" t="s">
        <v>59</v>
      </c>
      <c r="E145" s="39" t="s">
        <v>464</v>
      </c>
    </row>
    <row r="146" spans="1:16" ht="12.75">
      <c r="A146" t="s">
        <v>49</v>
      </c>
      <c s="34" t="s">
        <v>169</v>
      </c>
      <c s="34" t="s">
        <v>465</v>
      </c>
      <c s="35" t="s">
        <v>51</v>
      </c>
      <c s="6" t="s">
        <v>466</v>
      </c>
      <c s="36" t="s">
        <v>53</v>
      </c>
      <c s="37">
        <v>27.5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25.5">
      <c r="A148" s="35" t="s">
        <v>57</v>
      </c>
      <c r="E148" s="40" t="s">
        <v>467</v>
      </c>
    </row>
    <row r="149" spans="1:5" ht="51">
      <c r="A149" t="s">
        <v>59</v>
      </c>
      <c r="E149" s="39" t="s">
        <v>464</v>
      </c>
    </row>
    <row r="150" spans="1:16" ht="12.75">
      <c r="A150" t="s">
        <v>49</v>
      </c>
      <c s="34" t="s">
        <v>172</v>
      </c>
      <c s="34" t="s">
        <v>468</v>
      </c>
      <c s="35" t="s">
        <v>51</v>
      </c>
      <c s="6" t="s">
        <v>469</v>
      </c>
      <c s="36" t="s">
        <v>65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25.5">
      <c r="A152" s="35" t="s">
        <v>57</v>
      </c>
      <c r="E152" s="40" t="s">
        <v>470</v>
      </c>
    </row>
    <row r="153" spans="1:5" ht="114.75">
      <c r="A153" t="s">
        <v>59</v>
      </c>
      <c r="E153" s="39" t="s">
        <v>471</v>
      </c>
    </row>
    <row r="154" spans="1:16" ht="12.75">
      <c r="A154" t="s">
        <v>49</v>
      </c>
      <c s="34" t="s">
        <v>176</v>
      </c>
      <c s="34" t="s">
        <v>472</v>
      </c>
      <c s="35" t="s">
        <v>51</v>
      </c>
      <c s="6" t="s">
        <v>473</v>
      </c>
      <c s="36" t="s">
        <v>53</v>
      </c>
      <c s="37">
        <v>54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25.5">
      <c r="A156" s="35" t="s">
        <v>57</v>
      </c>
      <c r="E156" s="40" t="s">
        <v>474</v>
      </c>
    </row>
    <row r="157" spans="1:5" ht="229.5">
      <c r="A157" t="s">
        <v>59</v>
      </c>
      <c r="E157" s="39" t="s">
        <v>475</v>
      </c>
    </row>
    <row r="158" spans="1:16" ht="25.5">
      <c r="A158" t="s">
        <v>49</v>
      </c>
      <c s="34" t="s">
        <v>181</v>
      </c>
      <c s="34" t="s">
        <v>476</v>
      </c>
      <c s="35" t="s">
        <v>51</v>
      </c>
      <c s="6" t="s">
        <v>477</v>
      </c>
      <c s="36" t="s">
        <v>53</v>
      </c>
      <c s="37">
        <v>54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25.5">
      <c r="A160" s="35" t="s">
        <v>57</v>
      </c>
      <c r="E160" s="40" t="s">
        <v>474</v>
      </c>
    </row>
    <row r="161" spans="1:5" ht="89.25">
      <c r="A161" t="s">
        <v>59</v>
      </c>
      <c r="E161" s="39" t="s">
        <v>478</v>
      </c>
    </row>
    <row r="162" spans="1:16" ht="12.75">
      <c r="A162" t="s">
        <v>49</v>
      </c>
      <c s="34" t="s">
        <v>185</v>
      </c>
      <c s="34" t="s">
        <v>479</v>
      </c>
      <c s="35" t="s">
        <v>51</v>
      </c>
      <c s="6" t="s">
        <v>480</v>
      </c>
      <c s="36" t="s">
        <v>300</v>
      </c>
      <c s="37">
        <v>3.776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38.25">
      <c r="A164" s="35" t="s">
        <v>57</v>
      </c>
      <c r="E164" s="40" t="s">
        <v>481</v>
      </c>
    </row>
    <row r="165" spans="1:5" ht="229.5">
      <c r="A165" t="s">
        <v>59</v>
      </c>
      <c r="E165" s="39" t="s">
        <v>482</v>
      </c>
    </row>
    <row r="166" spans="1:16" ht="12.75">
      <c r="A166" t="s">
        <v>49</v>
      </c>
      <c s="34" t="s">
        <v>188</v>
      </c>
      <c s="34" t="s">
        <v>483</v>
      </c>
      <c s="35" t="s">
        <v>51</v>
      </c>
      <c s="6" t="s">
        <v>484</v>
      </c>
      <c s="36" t="s">
        <v>53</v>
      </c>
      <c s="37">
        <v>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38.25">
      <c r="A168" s="35" t="s">
        <v>57</v>
      </c>
      <c r="E168" s="40" t="s">
        <v>485</v>
      </c>
    </row>
    <row r="169" spans="1:5" ht="89.25">
      <c r="A169" t="s">
        <v>59</v>
      </c>
      <c r="E169" s="39" t="s">
        <v>486</v>
      </c>
    </row>
    <row r="170" spans="1:16" ht="12.75">
      <c r="A170" t="s">
        <v>49</v>
      </c>
      <c s="34" t="s">
        <v>193</v>
      </c>
      <c s="34" t="s">
        <v>487</v>
      </c>
      <c s="35" t="s">
        <v>51</v>
      </c>
      <c s="6" t="s">
        <v>488</v>
      </c>
      <c s="36" t="s">
        <v>53</v>
      </c>
      <c s="37">
        <v>13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25.5">
      <c r="A172" s="35" t="s">
        <v>57</v>
      </c>
      <c r="E172" s="40" t="s">
        <v>489</v>
      </c>
    </row>
    <row r="173" spans="1:5" ht="76.5">
      <c r="A173" t="s">
        <v>59</v>
      </c>
      <c r="E173" s="39" t="s">
        <v>490</v>
      </c>
    </row>
    <row r="174" spans="1:16" ht="12.75">
      <c r="A174" t="s">
        <v>49</v>
      </c>
      <c s="34" t="s">
        <v>196</v>
      </c>
      <c s="34" t="s">
        <v>491</v>
      </c>
      <c s="35" t="s">
        <v>51</v>
      </c>
      <c s="6" t="s">
        <v>492</v>
      </c>
      <c s="36" t="s">
        <v>282</v>
      </c>
      <c s="37">
        <v>0.285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38.25">
      <c r="A176" s="35" t="s">
        <v>57</v>
      </c>
      <c r="E176" s="40" t="s">
        <v>493</v>
      </c>
    </row>
    <row r="177" spans="1:5" ht="369.75">
      <c r="A177" t="s">
        <v>59</v>
      </c>
      <c r="E177" s="39" t="s">
        <v>395</v>
      </c>
    </row>
    <row r="178" spans="1:16" ht="12.75">
      <c r="A178" t="s">
        <v>49</v>
      </c>
      <c s="34" t="s">
        <v>199</v>
      </c>
      <c s="34" t="s">
        <v>494</v>
      </c>
      <c s="35" t="s">
        <v>51</v>
      </c>
      <c s="6" t="s">
        <v>495</v>
      </c>
      <c s="36" t="s">
        <v>496</v>
      </c>
      <c s="37">
        <v>15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25.5">
      <c r="A180" s="35" t="s">
        <v>57</v>
      </c>
      <c r="E180" s="40" t="s">
        <v>497</v>
      </c>
    </row>
    <row r="181" spans="1:5" ht="357">
      <c r="A181" t="s">
        <v>59</v>
      </c>
      <c r="E181" s="39" t="s">
        <v>498</v>
      </c>
    </row>
    <row r="182" spans="1:16" ht="12.75">
      <c r="A182" t="s">
        <v>49</v>
      </c>
      <c s="34" t="s">
        <v>203</v>
      </c>
      <c s="34" t="s">
        <v>499</v>
      </c>
      <c s="35" t="s">
        <v>51</v>
      </c>
      <c s="6" t="s">
        <v>500</v>
      </c>
      <c s="36" t="s">
        <v>53</v>
      </c>
      <c s="37">
        <v>50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25.5">
      <c r="A184" s="35" t="s">
        <v>57</v>
      </c>
      <c r="E184" s="40" t="s">
        <v>501</v>
      </c>
    </row>
    <row r="185" spans="1:5" ht="178.5">
      <c r="A185" t="s">
        <v>59</v>
      </c>
      <c r="E185" s="39" t="s">
        <v>502</v>
      </c>
    </row>
    <row r="186" spans="1:16" ht="12.75">
      <c r="A186" t="s">
        <v>49</v>
      </c>
      <c s="34" t="s">
        <v>206</v>
      </c>
      <c s="34" t="s">
        <v>503</v>
      </c>
      <c s="35" t="s">
        <v>51</v>
      </c>
      <c s="6" t="s">
        <v>504</v>
      </c>
      <c s="36" t="s">
        <v>65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25.5">
      <c r="A188" s="35" t="s">
        <v>57</v>
      </c>
      <c r="E188" s="40" t="s">
        <v>505</v>
      </c>
    </row>
    <row r="189" spans="1:5" ht="140.25">
      <c r="A189" t="s">
        <v>59</v>
      </c>
      <c r="E189" s="39" t="s">
        <v>506</v>
      </c>
    </row>
    <row r="190" spans="1:16" ht="12.75">
      <c r="A190" t="s">
        <v>49</v>
      </c>
      <c s="34" t="s">
        <v>209</v>
      </c>
      <c s="34" t="s">
        <v>507</v>
      </c>
      <c s="35" t="s">
        <v>51</v>
      </c>
      <c s="6" t="s">
        <v>508</v>
      </c>
      <c s="36" t="s">
        <v>65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25.5">
      <c r="A192" s="35" t="s">
        <v>57</v>
      </c>
      <c r="E192" s="40" t="s">
        <v>509</v>
      </c>
    </row>
    <row r="193" spans="1:5" ht="140.25">
      <c r="A193" t="s">
        <v>59</v>
      </c>
      <c r="E193" s="39" t="s">
        <v>506</v>
      </c>
    </row>
    <row r="194" spans="1:16" ht="12.75">
      <c r="A194" t="s">
        <v>49</v>
      </c>
      <c s="34" t="s">
        <v>212</v>
      </c>
      <c s="34" t="s">
        <v>510</v>
      </c>
      <c s="35" t="s">
        <v>51</v>
      </c>
      <c s="6" t="s">
        <v>511</v>
      </c>
      <c s="36" t="s">
        <v>65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25.5">
      <c r="A196" s="35" t="s">
        <v>57</v>
      </c>
      <c r="E196" s="40" t="s">
        <v>512</v>
      </c>
    </row>
    <row r="197" spans="1:5" ht="140.25">
      <c r="A197" t="s">
        <v>59</v>
      </c>
      <c r="E197" s="39" t="s">
        <v>506</v>
      </c>
    </row>
    <row r="198" spans="1:16" ht="12.75">
      <c r="A198" t="s">
        <v>49</v>
      </c>
      <c s="34" t="s">
        <v>215</v>
      </c>
      <c s="34" t="s">
        <v>513</v>
      </c>
      <c s="35" t="s">
        <v>51</v>
      </c>
      <c s="6" t="s">
        <v>514</v>
      </c>
      <c s="36" t="s">
        <v>53</v>
      </c>
      <c s="37">
        <v>54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72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57</v>
      </c>
      <c r="E200" s="40" t="s">
        <v>474</v>
      </c>
    </row>
    <row r="201" spans="1:5" ht="229.5">
      <c r="A201" t="s">
        <v>59</v>
      </c>
      <c r="E201" s="39" t="s">
        <v>515</v>
      </c>
    </row>
    <row r="202" spans="1:16" ht="12.75">
      <c r="A202" t="s">
        <v>49</v>
      </c>
      <c s="34" t="s">
        <v>218</v>
      </c>
      <c s="34" t="s">
        <v>516</v>
      </c>
      <c s="35" t="s">
        <v>51</v>
      </c>
      <c s="6" t="s">
        <v>517</v>
      </c>
      <c s="36" t="s">
        <v>65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72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25.5">
      <c r="A204" s="35" t="s">
        <v>57</v>
      </c>
      <c r="E204" s="40" t="s">
        <v>518</v>
      </c>
    </row>
    <row r="205" spans="1:5" ht="89.25">
      <c r="A205" t="s">
        <v>59</v>
      </c>
      <c r="E205" s="39" t="s">
        <v>519</v>
      </c>
    </row>
    <row r="206" spans="1:16" ht="12.75">
      <c r="A206" t="s">
        <v>49</v>
      </c>
      <c s="34" t="s">
        <v>221</v>
      </c>
      <c s="34" t="s">
        <v>520</v>
      </c>
      <c s="35" t="s">
        <v>51</v>
      </c>
      <c s="6" t="s">
        <v>521</v>
      </c>
      <c s="36" t="s">
        <v>65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72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25.5">
      <c r="A208" s="35" t="s">
        <v>57</v>
      </c>
      <c r="E208" s="40" t="s">
        <v>522</v>
      </c>
    </row>
    <row r="209" spans="1:5" ht="127.5">
      <c r="A209" t="s">
        <v>59</v>
      </c>
      <c r="E209" s="39" t="s">
        <v>523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524</v>
      </c>
      <c r="E4" s="26" t="s">
        <v>525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528</v>
      </c>
      <c r="E8" s="30" t="s">
        <v>527</v>
      </c>
      <c r="J8" s="29">
        <f>0+J9+J18+J35+J64</f>
      </c>
      <c s="29">
        <f>0+K9+K18+K35+K64</f>
      </c>
      <c s="29">
        <f>0+L9+L18+L35+L64</f>
      </c>
      <c s="29">
        <f>0+M9+M18+M35+M64</f>
      </c>
    </row>
    <row r="9" spans="1:13" ht="12.75">
      <c r="A9" t="s">
        <v>46</v>
      </c>
      <c r="C9" s="31" t="s">
        <v>328</v>
      </c>
      <c r="E9" s="33" t="s">
        <v>329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336</v>
      </c>
      <c s="35" t="s">
        <v>337</v>
      </c>
      <c s="6" t="s">
        <v>338</v>
      </c>
      <c s="36" t="s">
        <v>333</v>
      </c>
      <c s="37">
        <v>7.253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38.25">
      <c r="A12" s="35" t="s">
        <v>57</v>
      </c>
      <c r="E12" s="40" t="s">
        <v>529</v>
      </c>
    </row>
    <row r="13" spans="1:5" ht="242.25">
      <c r="A13" t="s">
        <v>59</v>
      </c>
      <c r="E13" s="39" t="s">
        <v>340</v>
      </c>
    </row>
    <row r="14" spans="1:16" ht="25.5">
      <c r="A14" t="s">
        <v>49</v>
      </c>
      <c s="34" t="s">
        <v>27</v>
      </c>
      <c s="34" t="s">
        <v>530</v>
      </c>
      <c s="35" t="s">
        <v>531</v>
      </c>
      <c s="6" t="s">
        <v>532</v>
      </c>
      <c s="36" t="s">
        <v>333</v>
      </c>
      <c s="37">
        <v>37.23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57</v>
      </c>
      <c r="E16" s="40" t="s">
        <v>533</v>
      </c>
    </row>
    <row r="17" spans="1:5" ht="242.25">
      <c r="A17" t="s">
        <v>59</v>
      </c>
      <c r="E17" s="39" t="s">
        <v>345</v>
      </c>
    </row>
    <row r="18" spans="1:13" ht="12.75">
      <c r="A18" t="s">
        <v>46</v>
      </c>
      <c r="C18" s="31" t="s">
        <v>47</v>
      </c>
      <c r="E18" s="33" t="s">
        <v>265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25.5">
      <c r="A19" t="s">
        <v>49</v>
      </c>
      <c s="34" t="s">
        <v>26</v>
      </c>
      <c s="34" t="s">
        <v>534</v>
      </c>
      <c s="35" t="s">
        <v>51</v>
      </c>
      <c s="6" t="s">
        <v>535</v>
      </c>
      <c s="36" t="s">
        <v>282</v>
      </c>
      <c s="37">
        <v>16.923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25.5">
      <c r="A21" s="35" t="s">
        <v>57</v>
      </c>
      <c r="E21" s="40" t="s">
        <v>536</v>
      </c>
    </row>
    <row r="22" spans="1:5" ht="63.75">
      <c r="A22" t="s">
        <v>59</v>
      </c>
      <c r="E22" s="39" t="s">
        <v>349</v>
      </c>
    </row>
    <row r="23" spans="1:16" ht="12.75">
      <c r="A23" t="s">
        <v>49</v>
      </c>
      <c s="34" t="s">
        <v>66</v>
      </c>
      <c s="34" t="s">
        <v>537</v>
      </c>
      <c s="35" t="s">
        <v>51</v>
      </c>
      <c s="6" t="s">
        <v>538</v>
      </c>
      <c s="36" t="s">
        <v>282</v>
      </c>
      <c s="37">
        <v>4.835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25.5">
      <c r="A25" s="35" t="s">
        <v>57</v>
      </c>
      <c r="E25" s="40" t="s">
        <v>539</v>
      </c>
    </row>
    <row r="26" spans="1:5" ht="63.75">
      <c r="A26" t="s">
        <v>59</v>
      </c>
      <c r="E26" s="39" t="s">
        <v>349</v>
      </c>
    </row>
    <row r="27" spans="1:16" ht="12.75">
      <c r="A27" t="s">
        <v>49</v>
      </c>
      <c s="34" t="s">
        <v>69</v>
      </c>
      <c s="34" t="s">
        <v>540</v>
      </c>
      <c s="35" t="s">
        <v>51</v>
      </c>
      <c s="6" t="s">
        <v>541</v>
      </c>
      <c s="36" t="s">
        <v>282</v>
      </c>
      <c s="37">
        <v>4.219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38.25">
      <c r="A29" s="35" t="s">
        <v>57</v>
      </c>
      <c r="E29" s="40" t="s">
        <v>542</v>
      </c>
    </row>
    <row r="30" spans="1:5" ht="242.25">
      <c r="A30" t="s">
        <v>59</v>
      </c>
      <c r="E30" s="39" t="s">
        <v>543</v>
      </c>
    </row>
    <row r="31" spans="1:16" ht="12.75">
      <c r="A31" t="s">
        <v>49</v>
      </c>
      <c s="34" t="s">
        <v>74</v>
      </c>
      <c s="34" t="s">
        <v>376</v>
      </c>
      <c s="35" t="s">
        <v>51</v>
      </c>
      <c s="6" t="s">
        <v>377</v>
      </c>
      <c s="36" t="s">
        <v>300</v>
      </c>
      <c s="37">
        <v>48.35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25.5">
      <c r="A33" s="35" t="s">
        <v>57</v>
      </c>
      <c r="E33" s="40" t="s">
        <v>544</v>
      </c>
    </row>
    <row r="34" spans="1:5" ht="25.5">
      <c r="A34" t="s">
        <v>59</v>
      </c>
      <c r="E34" s="39" t="s">
        <v>379</v>
      </c>
    </row>
    <row r="35" spans="1:13" ht="12.75">
      <c r="A35" t="s">
        <v>46</v>
      </c>
      <c r="C35" s="31" t="s">
        <v>69</v>
      </c>
      <c r="E35" s="33" t="s">
        <v>410</v>
      </c>
      <c r="J35" s="32">
        <f>0</f>
      </c>
      <c s="32">
        <f>0</f>
      </c>
      <c s="32">
        <f>0+L36+L40+L44+L48+L52+L56+L60</f>
      </c>
      <c s="32">
        <f>0+M36+M40+M44+M48+M52+M56+M60</f>
      </c>
    </row>
    <row r="36" spans="1:16" ht="25.5">
      <c r="A36" t="s">
        <v>49</v>
      </c>
      <c s="34" t="s">
        <v>77</v>
      </c>
      <c s="34" t="s">
        <v>545</v>
      </c>
      <c s="35" t="s">
        <v>51</v>
      </c>
      <c s="6" t="s">
        <v>546</v>
      </c>
      <c s="36" t="s">
        <v>300</v>
      </c>
      <c s="37">
        <v>53.306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72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25.5">
      <c r="A38" s="35" t="s">
        <v>57</v>
      </c>
      <c r="E38" s="40" t="s">
        <v>547</v>
      </c>
    </row>
    <row r="39" spans="1:5" ht="51">
      <c r="A39" t="s">
        <v>59</v>
      </c>
      <c r="E39" s="39" t="s">
        <v>419</v>
      </c>
    </row>
    <row r="40" spans="1:16" ht="12.75">
      <c r="A40" t="s">
        <v>49</v>
      </c>
      <c s="34" t="s">
        <v>81</v>
      </c>
      <c s="34" t="s">
        <v>548</v>
      </c>
      <c s="35" t="s">
        <v>51</v>
      </c>
      <c s="6" t="s">
        <v>417</v>
      </c>
      <c s="36" t="s">
        <v>300</v>
      </c>
      <c s="37">
        <v>55.971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72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25.5">
      <c r="A42" s="35" t="s">
        <v>57</v>
      </c>
      <c r="E42" s="40" t="s">
        <v>549</v>
      </c>
    </row>
    <row r="43" spans="1:5" ht="51">
      <c r="A43" t="s">
        <v>59</v>
      </c>
      <c r="E43" s="39" t="s">
        <v>419</v>
      </c>
    </row>
    <row r="44" spans="1:16" ht="12.75">
      <c r="A44" t="s">
        <v>49</v>
      </c>
      <c s="34" t="s">
        <v>84</v>
      </c>
      <c s="34" t="s">
        <v>550</v>
      </c>
      <c s="35" t="s">
        <v>51</v>
      </c>
      <c s="6" t="s">
        <v>551</v>
      </c>
      <c s="36" t="s">
        <v>300</v>
      </c>
      <c s="37">
        <v>53.306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72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25.5">
      <c r="A46" s="35" t="s">
        <v>57</v>
      </c>
      <c r="E46" s="40" t="s">
        <v>547</v>
      </c>
    </row>
    <row r="47" spans="1:5" ht="51">
      <c r="A47" t="s">
        <v>59</v>
      </c>
      <c r="E47" s="39" t="s">
        <v>552</v>
      </c>
    </row>
    <row r="48" spans="1:16" ht="12.75">
      <c r="A48" t="s">
        <v>49</v>
      </c>
      <c s="34" t="s">
        <v>87</v>
      </c>
      <c s="34" t="s">
        <v>553</v>
      </c>
      <c s="35" t="s">
        <v>51</v>
      </c>
      <c s="6" t="s">
        <v>554</v>
      </c>
      <c s="36" t="s">
        <v>300</v>
      </c>
      <c s="37">
        <v>48.35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72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25.5">
      <c r="A50" s="35" t="s">
        <v>57</v>
      </c>
      <c r="E50" s="40" t="s">
        <v>555</v>
      </c>
    </row>
    <row r="51" spans="1:5" ht="51">
      <c r="A51" t="s">
        <v>59</v>
      </c>
      <c r="E51" s="39" t="s">
        <v>552</v>
      </c>
    </row>
    <row r="52" spans="1:16" ht="12.75">
      <c r="A52" t="s">
        <v>49</v>
      </c>
      <c s="34" t="s">
        <v>90</v>
      </c>
      <c s="34" t="s">
        <v>556</v>
      </c>
      <c s="35" t="s">
        <v>51</v>
      </c>
      <c s="6" t="s">
        <v>557</v>
      </c>
      <c s="36" t="s">
        <v>300</v>
      </c>
      <c s="37">
        <v>48.35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72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25.5">
      <c r="A54" s="35" t="s">
        <v>57</v>
      </c>
      <c r="E54" s="40" t="s">
        <v>555</v>
      </c>
    </row>
    <row r="55" spans="1:5" ht="140.25">
      <c r="A55" t="s">
        <v>59</v>
      </c>
      <c r="E55" s="39" t="s">
        <v>558</v>
      </c>
    </row>
    <row r="56" spans="1:16" ht="12.75">
      <c r="A56" t="s">
        <v>49</v>
      </c>
      <c s="34" t="s">
        <v>95</v>
      </c>
      <c s="34" t="s">
        <v>559</v>
      </c>
      <c s="35" t="s">
        <v>51</v>
      </c>
      <c s="6" t="s">
        <v>560</v>
      </c>
      <c s="36" t="s">
        <v>300</v>
      </c>
      <c s="37">
        <v>50.768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72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25.5">
      <c r="A58" s="35" t="s">
        <v>57</v>
      </c>
      <c r="E58" s="40" t="s">
        <v>561</v>
      </c>
    </row>
    <row r="59" spans="1:5" ht="140.25">
      <c r="A59" t="s">
        <v>59</v>
      </c>
      <c r="E59" s="39" t="s">
        <v>558</v>
      </c>
    </row>
    <row r="60" spans="1:16" ht="12.75">
      <c r="A60" t="s">
        <v>49</v>
      </c>
      <c s="34" t="s">
        <v>99</v>
      </c>
      <c s="34" t="s">
        <v>562</v>
      </c>
      <c s="35" t="s">
        <v>51</v>
      </c>
      <c s="6" t="s">
        <v>563</v>
      </c>
      <c s="36" t="s">
        <v>53</v>
      </c>
      <c s="37">
        <v>22.43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72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38.25">
      <c r="A62" s="35" t="s">
        <v>57</v>
      </c>
      <c r="E62" s="40" t="s">
        <v>564</v>
      </c>
    </row>
    <row r="63" spans="1:5" ht="38.25">
      <c r="A63" t="s">
        <v>59</v>
      </c>
      <c r="E63" s="39" t="s">
        <v>565</v>
      </c>
    </row>
    <row r="64" spans="1:13" ht="12.75">
      <c r="A64" t="s">
        <v>46</v>
      </c>
      <c r="C64" s="31" t="s">
        <v>84</v>
      </c>
      <c r="E64" s="33" t="s">
        <v>460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49</v>
      </c>
      <c s="34" t="s">
        <v>105</v>
      </c>
      <c s="34" t="s">
        <v>566</v>
      </c>
      <c s="35" t="s">
        <v>51</v>
      </c>
      <c s="6" t="s">
        <v>567</v>
      </c>
      <c s="36" t="s">
        <v>65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89.25">
      <c r="A67" s="35" t="s">
        <v>57</v>
      </c>
      <c r="E67" s="40" t="s">
        <v>568</v>
      </c>
    </row>
    <row r="68" spans="1:5" ht="38.25">
      <c r="A68" t="s">
        <v>59</v>
      </c>
      <c r="E68" s="39" t="s">
        <v>569</v>
      </c>
    </row>
    <row r="69" spans="1:16" ht="25.5">
      <c r="A69" t="s">
        <v>49</v>
      </c>
      <c s="34" t="s">
        <v>109</v>
      </c>
      <c s="34" t="s">
        <v>570</v>
      </c>
      <c s="35" t="s">
        <v>51</v>
      </c>
      <c s="6" t="s">
        <v>571</v>
      </c>
      <c s="36" t="s">
        <v>65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38.25">
      <c r="A71" s="35" t="s">
        <v>57</v>
      </c>
      <c r="E71" s="40" t="s">
        <v>572</v>
      </c>
    </row>
    <row r="72" spans="1:5" ht="51">
      <c r="A72" t="s">
        <v>59</v>
      </c>
      <c r="E72" s="39" t="s">
        <v>573</v>
      </c>
    </row>
    <row r="73" spans="1:16" ht="12.75">
      <c r="A73" t="s">
        <v>49</v>
      </c>
      <c s="34" t="s">
        <v>115</v>
      </c>
      <c s="34" t="s">
        <v>574</v>
      </c>
      <c s="35" t="s">
        <v>51</v>
      </c>
      <c s="6" t="s">
        <v>575</v>
      </c>
      <c s="36" t="s">
        <v>65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51">
      <c r="A75" s="35" t="s">
        <v>57</v>
      </c>
      <c r="E75" s="40" t="s">
        <v>576</v>
      </c>
    </row>
    <row r="76" spans="1:5" ht="25.5">
      <c r="A76" t="s">
        <v>59</v>
      </c>
      <c r="E76" s="39" t="s">
        <v>577</v>
      </c>
    </row>
    <row r="77" spans="1:16" ht="25.5">
      <c r="A77" t="s">
        <v>49</v>
      </c>
      <c s="34" t="s">
        <v>120</v>
      </c>
      <c s="34" t="s">
        <v>578</v>
      </c>
      <c s="35" t="s">
        <v>51</v>
      </c>
      <c s="6" t="s">
        <v>579</v>
      </c>
      <c s="36" t="s">
        <v>300</v>
      </c>
      <c s="37">
        <v>1.171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38.25">
      <c r="A79" s="35" t="s">
        <v>57</v>
      </c>
      <c r="E79" s="40" t="s">
        <v>580</v>
      </c>
    </row>
    <row r="80" spans="1:5" ht="38.25">
      <c r="A80" t="s">
        <v>59</v>
      </c>
      <c r="E80" s="39" t="s">
        <v>581</v>
      </c>
    </row>
    <row r="81" spans="1:16" ht="12.75">
      <c r="A81" t="s">
        <v>49</v>
      </c>
      <c s="34" t="s">
        <v>126</v>
      </c>
      <c s="34" t="s">
        <v>582</v>
      </c>
      <c s="35" t="s">
        <v>51</v>
      </c>
      <c s="6" t="s">
        <v>583</v>
      </c>
      <c s="36" t="s">
        <v>53</v>
      </c>
      <c s="37">
        <v>21.84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38.25">
      <c r="A83" s="35" t="s">
        <v>57</v>
      </c>
      <c r="E83" s="40" t="s">
        <v>584</v>
      </c>
    </row>
    <row r="84" spans="1:5" ht="25.5">
      <c r="A84" t="s">
        <v>59</v>
      </c>
      <c r="E84" s="39" t="s">
        <v>585</v>
      </c>
    </row>
    <row r="85" spans="1:16" ht="12.75">
      <c r="A85" t="s">
        <v>49</v>
      </c>
      <c s="34" t="s">
        <v>129</v>
      </c>
      <c s="34" t="s">
        <v>586</v>
      </c>
      <c s="35" t="s">
        <v>51</v>
      </c>
      <c s="6" t="s">
        <v>587</v>
      </c>
      <c s="36" t="s">
        <v>588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72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25.5">
      <c r="A87" s="35" t="s">
        <v>57</v>
      </c>
      <c r="E87" s="40" t="s">
        <v>589</v>
      </c>
    </row>
    <row r="88" spans="1:5" ht="51">
      <c r="A88" t="s">
        <v>59</v>
      </c>
      <c r="E88" s="39" t="s">
        <v>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591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591</v>
      </c>
      <c r="E4" s="26" t="s">
        <v>592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595</v>
      </c>
      <c r="E8" s="30" t="s">
        <v>594</v>
      </c>
      <c r="J8" s="29">
        <f>0+J9+J22+J35+J48+J53+J58+J67+J104+J113</f>
      </c>
      <c s="29">
        <f>0+K9+K22+K35+K48+K53+K58+K67+K104+K113</f>
      </c>
      <c s="29">
        <f>0+L9+L22+L35+L48+L53+L58+L67+L104+L113</f>
      </c>
      <c s="29">
        <f>0+M9+M22+M35+M48+M53+M58+M67+M104+M113</f>
      </c>
    </row>
    <row r="9" spans="1:13" ht="12.75">
      <c r="A9" t="s">
        <v>46</v>
      </c>
      <c r="C9" s="31" t="s">
        <v>328</v>
      </c>
      <c r="E9" s="33" t="s">
        <v>329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596</v>
      </c>
      <c s="35" t="s">
        <v>51</v>
      </c>
      <c s="6" t="s">
        <v>597</v>
      </c>
      <c s="36" t="s">
        <v>598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599</v>
      </c>
    </row>
    <row r="14" spans="1:16" ht="12.75">
      <c r="A14" t="s">
        <v>49</v>
      </c>
      <c s="34" t="s">
        <v>27</v>
      </c>
      <c s="34" t="s">
        <v>600</v>
      </c>
      <c s="35" t="s">
        <v>51</v>
      </c>
      <c s="6" t="s">
        <v>601</v>
      </c>
      <c s="36" t="s">
        <v>277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602</v>
      </c>
    </row>
    <row r="17" spans="1:5" ht="12.75">
      <c r="A17" t="s">
        <v>59</v>
      </c>
      <c r="E17" s="39" t="s">
        <v>599</v>
      </c>
    </row>
    <row r="18" spans="1:16" ht="12.75">
      <c r="A18" t="s">
        <v>49</v>
      </c>
      <c s="34" t="s">
        <v>26</v>
      </c>
      <c s="34" t="s">
        <v>603</v>
      </c>
      <c s="35" t="s">
        <v>51</v>
      </c>
      <c s="6" t="s">
        <v>604</v>
      </c>
      <c s="36" t="s">
        <v>277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25.5">
      <c r="A21" t="s">
        <v>59</v>
      </c>
      <c r="E21" s="39" t="s">
        <v>605</v>
      </c>
    </row>
    <row r="22" spans="1:13" ht="12.75">
      <c r="A22" t="s">
        <v>46</v>
      </c>
      <c r="C22" s="31" t="s">
        <v>47</v>
      </c>
      <c r="E22" s="33" t="s">
        <v>265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606</v>
      </c>
      <c s="35" t="s">
        <v>51</v>
      </c>
      <c s="6" t="s">
        <v>607</v>
      </c>
      <c s="36" t="s">
        <v>282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608</v>
      </c>
    </row>
    <row r="26" spans="1:5" ht="369.75">
      <c r="A26" t="s">
        <v>59</v>
      </c>
      <c r="E26" s="39" t="s">
        <v>609</v>
      </c>
    </row>
    <row r="27" spans="1:16" ht="12.75">
      <c r="A27" t="s">
        <v>49</v>
      </c>
      <c s="34" t="s">
        <v>69</v>
      </c>
      <c s="34" t="s">
        <v>610</v>
      </c>
      <c s="35" t="s">
        <v>51</v>
      </c>
      <c s="6" t="s">
        <v>611</v>
      </c>
      <c s="36" t="s">
        <v>282</v>
      </c>
      <c s="37">
        <v>4.74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57</v>
      </c>
      <c r="E29" s="40" t="s">
        <v>612</v>
      </c>
    </row>
    <row r="30" spans="1:5" ht="280.5">
      <c r="A30" t="s">
        <v>59</v>
      </c>
      <c r="E30" s="39" t="s">
        <v>613</v>
      </c>
    </row>
    <row r="31" spans="1:16" ht="12.75">
      <c r="A31" t="s">
        <v>49</v>
      </c>
      <c s="34" t="s">
        <v>74</v>
      </c>
      <c s="34" t="s">
        <v>372</v>
      </c>
      <c s="35" t="s">
        <v>51</v>
      </c>
      <c s="6" t="s">
        <v>373</v>
      </c>
      <c s="36" t="s">
        <v>282</v>
      </c>
      <c s="37">
        <v>3.6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25.5">
      <c r="A33" s="35" t="s">
        <v>57</v>
      </c>
      <c r="E33" s="40" t="s">
        <v>614</v>
      </c>
    </row>
    <row r="34" spans="1:5" ht="255">
      <c r="A34" t="s">
        <v>59</v>
      </c>
      <c r="E34" s="39" t="s">
        <v>375</v>
      </c>
    </row>
    <row r="35" spans="1:13" ht="12.75">
      <c r="A35" t="s">
        <v>46</v>
      </c>
      <c r="C35" s="31" t="s">
        <v>27</v>
      </c>
      <c r="E35" s="33" t="s">
        <v>386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77</v>
      </c>
      <c s="34" t="s">
        <v>615</v>
      </c>
      <c s="35" t="s">
        <v>51</v>
      </c>
      <c s="6" t="s">
        <v>616</v>
      </c>
      <c s="36" t="s">
        <v>282</v>
      </c>
      <c s="37">
        <v>2.496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617</v>
      </c>
    </row>
    <row r="39" spans="1:5" ht="38.25">
      <c r="A39" t="s">
        <v>59</v>
      </c>
      <c r="E39" s="39" t="s">
        <v>405</v>
      </c>
    </row>
    <row r="40" spans="1:16" ht="12.75">
      <c r="A40" t="s">
        <v>49</v>
      </c>
      <c s="34" t="s">
        <v>81</v>
      </c>
      <c s="34" t="s">
        <v>618</v>
      </c>
      <c s="35" t="s">
        <v>51</v>
      </c>
      <c s="6" t="s">
        <v>619</v>
      </c>
      <c s="36" t="s">
        <v>282</v>
      </c>
      <c s="37">
        <v>7.324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620</v>
      </c>
    </row>
    <row r="43" spans="1:5" ht="369.75">
      <c r="A43" t="s">
        <v>59</v>
      </c>
      <c r="E43" s="39" t="s">
        <v>390</v>
      </c>
    </row>
    <row r="44" spans="1:16" ht="12.75">
      <c r="A44" t="s">
        <v>49</v>
      </c>
      <c s="34" t="s">
        <v>84</v>
      </c>
      <c s="34" t="s">
        <v>621</v>
      </c>
      <c s="35" t="s">
        <v>51</v>
      </c>
      <c s="6" t="s">
        <v>622</v>
      </c>
      <c s="36" t="s">
        <v>333</v>
      </c>
      <c s="37">
        <v>0.29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623</v>
      </c>
    </row>
    <row r="47" spans="1:5" ht="267.75">
      <c r="A47" t="s">
        <v>59</v>
      </c>
      <c r="E47" s="39" t="s">
        <v>624</v>
      </c>
    </row>
    <row r="48" spans="1:13" ht="12.75">
      <c r="A48" t="s">
        <v>46</v>
      </c>
      <c r="C48" s="31" t="s">
        <v>66</v>
      </c>
      <c r="E48" s="33" t="s">
        <v>391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87</v>
      </c>
      <c s="34" t="s">
        <v>625</v>
      </c>
      <c s="35" t="s">
        <v>51</v>
      </c>
      <c s="6" t="s">
        <v>626</v>
      </c>
      <c s="36" t="s">
        <v>282</v>
      </c>
      <c s="37">
        <v>2.826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51</v>
      </c>
    </row>
    <row r="51" spans="1:5" ht="51">
      <c r="A51" s="35" t="s">
        <v>57</v>
      </c>
      <c r="E51" s="40" t="s">
        <v>627</v>
      </c>
    </row>
    <row r="52" spans="1:5" ht="369.75">
      <c r="A52" t="s">
        <v>59</v>
      </c>
      <c r="E52" s="39" t="s">
        <v>395</v>
      </c>
    </row>
    <row r="53" spans="1:13" ht="12.75">
      <c r="A53" t="s">
        <v>46</v>
      </c>
      <c r="C53" s="31" t="s">
        <v>69</v>
      </c>
      <c r="E53" s="33" t="s">
        <v>410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49</v>
      </c>
      <c s="34" t="s">
        <v>90</v>
      </c>
      <c s="34" t="s">
        <v>628</v>
      </c>
      <c s="35" t="s">
        <v>51</v>
      </c>
      <c s="6" t="s">
        <v>629</v>
      </c>
      <c s="36" t="s">
        <v>300</v>
      </c>
      <c s="37">
        <v>11.149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630</v>
      </c>
    </row>
    <row r="57" spans="1:5" ht="153">
      <c r="A57" t="s">
        <v>59</v>
      </c>
      <c r="E57" s="39" t="s">
        <v>631</v>
      </c>
    </row>
    <row r="58" spans="1:13" ht="12.75">
      <c r="A58" t="s">
        <v>46</v>
      </c>
      <c r="C58" s="31" t="s">
        <v>74</v>
      </c>
      <c r="E58" s="33" t="s">
        <v>434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95</v>
      </c>
      <c s="34" t="s">
        <v>632</v>
      </c>
      <c s="35" t="s">
        <v>51</v>
      </c>
      <c s="6" t="s">
        <v>633</v>
      </c>
      <c s="36" t="s">
        <v>282</v>
      </c>
      <c s="37">
        <v>0.1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25.5">
      <c r="A61" s="35" t="s">
        <v>57</v>
      </c>
      <c r="E61" s="40" t="s">
        <v>634</v>
      </c>
    </row>
    <row r="62" spans="1:5" ht="357">
      <c r="A62" t="s">
        <v>59</v>
      </c>
      <c r="E62" s="39" t="s">
        <v>635</v>
      </c>
    </row>
    <row r="63" spans="1:16" ht="12.75">
      <c r="A63" t="s">
        <v>49</v>
      </c>
      <c s="34" t="s">
        <v>99</v>
      </c>
      <c s="34" t="s">
        <v>636</v>
      </c>
      <c s="35" t="s">
        <v>51</v>
      </c>
      <c s="6" t="s">
        <v>637</v>
      </c>
      <c s="36" t="s">
        <v>282</v>
      </c>
      <c s="37">
        <v>0.8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25.5">
      <c r="A65" s="35" t="s">
        <v>57</v>
      </c>
      <c r="E65" s="40" t="s">
        <v>638</v>
      </c>
    </row>
    <row r="66" spans="1:5" ht="357">
      <c r="A66" t="s">
        <v>59</v>
      </c>
      <c r="E66" s="39" t="s">
        <v>635</v>
      </c>
    </row>
    <row r="67" spans="1:13" ht="12.75">
      <c r="A67" t="s">
        <v>46</v>
      </c>
      <c r="C67" s="31" t="s">
        <v>77</v>
      </c>
      <c r="E67" s="33" t="s">
        <v>439</v>
      </c>
      <c r="J67" s="32">
        <f>0</f>
      </c>
      <c s="32">
        <f>0</f>
      </c>
      <c s="32">
        <f>0+L68+L72+L76+L80+L84+L88+L92+L96+L100</f>
      </c>
      <c s="32">
        <f>0+M68+M72+M76+M80+M84+M88+M92+M96+M100</f>
      </c>
    </row>
    <row r="68" spans="1:16" ht="25.5">
      <c r="A68" t="s">
        <v>49</v>
      </c>
      <c s="34" t="s">
        <v>105</v>
      </c>
      <c s="34" t="s">
        <v>440</v>
      </c>
      <c s="35" t="s">
        <v>51</v>
      </c>
      <c s="6" t="s">
        <v>441</v>
      </c>
      <c s="36" t="s">
        <v>300</v>
      </c>
      <c s="37">
        <v>20.085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639</v>
      </c>
    </row>
    <row r="71" spans="1:5" ht="191.25">
      <c r="A71" t="s">
        <v>59</v>
      </c>
      <c r="E71" s="39" t="s">
        <v>447</v>
      </c>
    </row>
    <row r="72" spans="1:16" ht="25.5">
      <c r="A72" t="s">
        <v>49</v>
      </c>
      <c s="34" t="s">
        <v>109</v>
      </c>
      <c s="34" t="s">
        <v>640</v>
      </c>
      <c s="35" t="s">
        <v>51</v>
      </c>
      <c s="6" t="s">
        <v>641</v>
      </c>
      <c s="36" t="s">
        <v>300</v>
      </c>
      <c s="37">
        <v>10.325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642</v>
      </c>
    </row>
    <row r="75" spans="1:5" ht="191.25">
      <c r="A75" t="s">
        <v>59</v>
      </c>
      <c r="E75" s="39" t="s">
        <v>643</v>
      </c>
    </row>
    <row r="76" spans="1:16" ht="12.75">
      <c r="A76" t="s">
        <v>49</v>
      </c>
      <c s="34" t="s">
        <v>115</v>
      </c>
      <c s="34" t="s">
        <v>644</v>
      </c>
      <c s="35" t="s">
        <v>51</v>
      </c>
      <c s="6" t="s">
        <v>645</v>
      </c>
      <c s="36" t="s">
        <v>53</v>
      </c>
      <c s="37">
        <v>7.12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646</v>
      </c>
    </row>
    <row r="79" spans="1:5" ht="127.5">
      <c r="A79" t="s">
        <v>59</v>
      </c>
      <c r="E79" s="39" t="s">
        <v>647</v>
      </c>
    </row>
    <row r="80" spans="1:16" ht="12.75">
      <c r="A80" t="s">
        <v>49</v>
      </c>
      <c s="34" t="s">
        <v>120</v>
      </c>
      <c s="34" t="s">
        <v>648</v>
      </c>
      <c s="35" t="s">
        <v>51</v>
      </c>
      <c s="6" t="s">
        <v>649</v>
      </c>
      <c s="36" t="s">
        <v>53</v>
      </c>
      <c s="37">
        <v>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12.75">
      <c r="A82" s="35" t="s">
        <v>57</v>
      </c>
      <c r="E82" s="40" t="s">
        <v>650</v>
      </c>
    </row>
    <row r="83" spans="1:5" ht="127.5">
      <c r="A83" t="s">
        <v>59</v>
      </c>
      <c r="E83" s="39" t="s">
        <v>647</v>
      </c>
    </row>
    <row r="84" spans="1:16" ht="12.75">
      <c r="A84" t="s">
        <v>49</v>
      </c>
      <c s="34" t="s">
        <v>126</v>
      </c>
      <c s="34" t="s">
        <v>651</v>
      </c>
      <c s="35" t="s">
        <v>51</v>
      </c>
      <c s="6" t="s">
        <v>652</v>
      </c>
      <c s="36" t="s">
        <v>333</v>
      </c>
      <c s="37">
        <v>2.373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72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51">
      <c r="A86" s="35" t="s">
        <v>57</v>
      </c>
      <c r="E86" s="40" t="s">
        <v>653</v>
      </c>
    </row>
    <row r="87" spans="1:5" ht="51">
      <c r="A87" t="s">
        <v>59</v>
      </c>
      <c r="E87" s="39" t="s">
        <v>654</v>
      </c>
    </row>
    <row r="88" spans="1:16" ht="12.75">
      <c r="A88" t="s">
        <v>49</v>
      </c>
      <c s="34" t="s">
        <v>129</v>
      </c>
      <c s="34" t="s">
        <v>655</v>
      </c>
      <c s="35" t="s">
        <v>51</v>
      </c>
      <c s="6" t="s">
        <v>656</v>
      </c>
      <c s="36" t="s">
        <v>333</v>
      </c>
      <c s="37">
        <v>2.239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72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14.75">
      <c r="A90" s="35" t="s">
        <v>57</v>
      </c>
      <c r="E90" s="40" t="s">
        <v>657</v>
      </c>
    </row>
    <row r="91" spans="1:5" ht="51">
      <c r="A91" t="s">
        <v>59</v>
      </c>
      <c r="E91" s="39" t="s">
        <v>654</v>
      </c>
    </row>
    <row r="92" spans="1:16" ht="12.75">
      <c r="A92" t="s">
        <v>49</v>
      </c>
      <c s="34" t="s">
        <v>132</v>
      </c>
      <c s="34" t="s">
        <v>658</v>
      </c>
      <c s="35" t="s">
        <v>51</v>
      </c>
      <c s="6" t="s">
        <v>659</v>
      </c>
      <c s="36" t="s">
        <v>300</v>
      </c>
      <c s="37">
        <v>15.87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72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57</v>
      </c>
      <c r="E94" s="40" t="s">
        <v>660</v>
      </c>
    </row>
    <row r="95" spans="1:5" ht="12.75">
      <c r="A95" t="s">
        <v>59</v>
      </c>
      <c r="E95" s="39" t="s">
        <v>51</v>
      </c>
    </row>
    <row r="96" spans="1:16" ht="12.75">
      <c r="A96" t="s">
        <v>49</v>
      </c>
      <c s="34" t="s">
        <v>135</v>
      </c>
      <c s="34" t="s">
        <v>661</v>
      </c>
      <c s="35" t="s">
        <v>51</v>
      </c>
      <c s="6" t="s">
        <v>662</v>
      </c>
      <c s="36" t="s">
        <v>300</v>
      </c>
      <c s="37">
        <v>35.96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72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51">
      <c r="A98" s="35" t="s">
        <v>57</v>
      </c>
      <c r="E98" s="40" t="s">
        <v>663</v>
      </c>
    </row>
    <row r="99" spans="1:5" ht="12.75">
      <c r="A99" t="s">
        <v>59</v>
      </c>
      <c r="E99" s="39" t="s">
        <v>664</v>
      </c>
    </row>
    <row r="100" spans="1:16" ht="12.75">
      <c r="A100" t="s">
        <v>49</v>
      </c>
      <c s="34" t="s">
        <v>415</v>
      </c>
      <c s="34" t="s">
        <v>665</v>
      </c>
      <c s="35" t="s">
        <v>51</v>
      </c>
      <c s="6" t="s">
        <v>666</v>
      </c>
      <c s="36" t="s">
        <v>277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72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57</v>
      </c>
      <c r="E102" s="40" t="s">
        <v>51</v>
      </c>
    </row>
    <row r="103" spans="1:5" ht="12.75">
      <c r="A103" t="s">
        <v>59</v>
      </c>
      <c r="E103" s="39" t="s">
        <v>51</v>
      </c>
    </row>
    <row r="104" spans="1:13" ht="12.75">
      <c r="A104" t="s">
        <v>46</v>
      </c>
      <c r="C104" s="31" t="s">
        <v>81</v>
      </c>
      <c r="E104" s="33" t="s">
        <v>451</v>
      </c>
      <c r="J104" s="32">
        <f>0</f>
      </c>
      <c s="32">
        <f>0</f>
      </c>
      <c s="32">
        <f>0+L105+L109</f>
      </c>
      <c s="32">
        <f>0+M105+M109</f>
      </c>
    </row>
    <row r="105" spans="1:16" ht="12.75">
      <c r="A105" t="s">
        <v>49</v>
      </c>
      <c s="34" t="s">
        <v>420</v>
      </c>
      <c s="34" t="s">
        <v>667</v>
      </c>
      <c s="35" t="s">
        <v>51</v>
      </c>
      <c s="6" t="s">
        <v>668</v>
      </c>
      <c s="36" t="s">
        <v>53</v>
      </c>
      <c s="37">
        <v>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25.5">
      <c r="A107" s="35" t="s">
        <v>57</v>
      </c>
      <c r="E107" s="40" t="s">
        <v>669</v>
      </c>
    </row>
    <row r="108" spans="1:5" ht="255">
      <c r="A108" t="s">
        <v>59</v>
      </c>
      <c r="E108" s="39" t="s">
        <v>670</v>
      </c>
    </row>
    <row r="109" spans="1:16" ht="12.75">
      <c r="A109" t="s">
        <v>49</v>
      </c>
      <c s="34" t="s">
        <v>425</v>
      </c>
      <c s="34" t="s">
        <v>671</v>
      </c>
      <c s="35" t="s">
        <v>51</v>
      </c>
      <c s="6" t="s">
        <v>672</v>
      </c>
      <c s="36" t="s">
        <v>53</v>
      </c>
      <c s="37">
        <v>5.1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57</v>
      </c>
      <c r="E111" s="40" t="s">
        <v>673</v>
      </c>
    </row>
    <row r="112" spans="1:5" ht="242.25">
      <c r="A112" t="s">
        <v>59</v>
      </c>
      <c r="E112" s="39" t="s">
        <v>674</v>
      </c>
    </row>
    <row r="113" spans="1:13" ht="12.75">
      <c r="A113" t="s">
        <v>46</v>
      </c>
      <c r="C113" s="31" t="s">
        <v>84</v>
      </c>
      <c r="E113" s="33" t="s">
        <v>460</v>
      </c>
      <c r="J113" s="32">
        <f>0</f>
      </c>
      <c s="32">
        <f>0</f>
      </c>
      <c s="32">
        <f>0+L114+L118+L122+L126+L130+L134+L138+L142+L146+L150</f>
      </c>
      <c s="32">
        <f>0+M114+M118+M122+M126+M130+M134+M138+M142+M146+M150</f>
      </c>
    </row>
    <row r="114" spans="1:16" ht="12.75">
      <c r="A114" t="s">
        <v>49</v>
      </c>
      <c s="34" t="s">
        <v>138</v>
      </c>
      <c s="34" t="s">
        <v>461</v>
      </c>
      <c s="35" t="s">
        <v>51</v>
      </c>
      <c s="6" t="s">
        <v>462</v>
      </c>
      <c s="36" t="s">
        <v>53</v>
      </c>
      <c s="37">
        <v>12.82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57</v>
      </c>
      <c r="E116" s="40" t="s">
        <v>675</v>
      </c>
    </row>
    <row r="117" spans="1:5" ht="51">
      <c r="A117" t="s">
        <v>59</v>
      </c>
      <c r="E117" s="39" t="s">
        <v>464</v>
      </c>
    </row>
    <row r="118" spans="1:16" ht="25.5">
      <c r="A118" t="s">
        <v>49</v>
      </c>
      <c s="34" t="s">
        <v>142</v>
      </c>
      <c s="34" t="s">
        <v>676</v>
      </c>
      <c s="35" t="s">
        <v>51</v>
      </c>
      <c s="6" t="s">
        <v>677</v>
      </c>
      <c s="36" t="s">
        <v>300</v>
      </c>
      <c s="37">
        <v>3.103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51">
      <c r="A120" s="35" t="s">
        <v>57</v>
      </c>
      <c r="E120" s="40" t="s">
        <v>678</v>
      </c>
    </row>
    <row r="121" spans="1:5" ht="102">
      <c r="A121" t="s">
        <v>59</v>
      </c>
      <c r="E121" s="39" t="s">
        <v>679</v>
      </c>
    </row>
    <row r="122" spans="1:16" ht="12.75">
      <c r="A122" t="s">
        <v>49</v>
      </c>
      <c s="34" t="s">
        <v>146</v>
      </c>
      <c s="34" t="s">
        <v>680</v>
      </c>
      <c s="35" t="s">
        <v>51</v>
      </c>
      <c s="6" t="s">
        <v>681</v>
      </c>
      <c s="36" t="s">
        <v>282</v>
      </c>
      <c s="37">
        <v>0.747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25.5">
      <c r="A124" s="35" t="s">
        <v>57</v>
      </c>
      <c r="E124" s="40" t="s">
        <v>682</v>
      </c>
    </row>
    <row r="125" spans="1:5" ht="114.75">
      <c r="A125" t="s">
        <v>59</v>
      </c>
      <c r="E125" s="39" t="s">
        <v>683</v>
      </c>
    </row>
    <row r="126" spans="1:16" ht="25.5">
      <c r="A126" t="s">
        <v>49</v>
      </c>
      <c s="34" t="s">
        <v>150</v>
      </c>
      <c s="34" t="s">
        <v>684</v>
      </c>
      <c s="35" t="s">
        <v>51</v>
      </c>
      <c s="6" t="s">
        <v>685</v>
      </c>
      <c s="36" t="s">
        <v>686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25.5">
      <c r="A128" s="35" t="s">
        <v>57</v>
      </c>
      <c r="E128" s="40" t="s">
        <v>687</v>
      </c>
    </row>
    <row r="129" spans="1:5" ht="102">
      <c r="A129" t="s">
        <v>59</v>
      </c>
      <c r="E129" s="39" t="s">
        <v>679</v>
      </c>
    </row>
    <row r="130" spans="1:16" ht="12.75">
      <c r="A130" t="s">
        <v>49</v>
      </c>
      <c s="34" t="s">
        <v>154</v>
      </c>
      <c s="34" t="s">
        <v>688</v>
      </c>
      <c s="35" t="s">
        <v>51</v>
      </c>
      <c s="6" t="s">
        <v>689</v>
      </c>
      <c s="36" t="s">
        <v>65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</v>
      </c>
      <c>
        <f>(M130*21)/100</f>
      </c>
      <c t="s">
        <v>27</v>
      </c>
    </row>
    <row r="131" spans="1:5" ht="51">
      <c r="A131" s="35" t="s">
        <v>55</v>
      </c>
      <c r="E131" s="39" t="s">
        <v>690</v>
      </c>
    </row>
    <row r="132" spans="1:5" ht="12.75">
      <c r="A132" s="35" t="s">
        <v>57</v>
      </c>
      <c r="E132" s="40" t="s">
        <v>691</v>
      </c>
    </row>
    <row r="133" spans="1:5" ht="51">
      <c r="A133" t="s">
        <v>59</v>
      </c>
      <c r="E133" s="39" t="s">
        <v>692</v>
      </c>
    </row>
    <row r="134" spans="1:16" ht="12.75">
      <c r="A134" t="s">
        <v>49</v>
      </c>
      <c s="34" t="s">
        <v>160</v>
      </c>
      <c s="34" t="s">
        <v>693</v>
      </c>
      <c s="35" t="s">
        <v>51</v>
      </c>
      <c s="6" t="s">
        <v>694</v>
      </c>
      <c s="36" t="s">
        <v>65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72</v>
      </c>
      <c>
        <f>(M134*21)/100</f>
      </c>
      <c t="s">
        <v>27</v>
      </c>
    </row>
    <row r="135" spans="1:5" ht="25.5">
      <c r="A135" s="35" t="s">
        <v>55</v>
      </c>
      <c r="E135" s="39" t="s">
        <v>695</v>
      </c>
    </row>
    <row r="136" spans="1:5" ht="12.75">
      <c r="A136" s="35" t="s">
        <v>57</v>
      </c>
      <c r="E136" s="40" t="s">
        <v>696</v>
      </c>
    </row>
    <row r="137" spans="1:5" ht="51">
      <c r="A137" t="s">
        <v>59</v>
      </c>
      <c r="E137" s="39" t="s">
        <v>697</v>
      </c>
    </row>
    <row r="138" spans="1:16" ht="12.75">
      <c r="A138" t="s">
        <v>49</v>
      </c>
      <c s="34" t="s">
        <v>163</v>
      </c>
      <c s="34" t="s">
        <v>698</v>
      </c>
      <c s="35" t="s">
        <v>51</v>
      </c>
      <c s="6" t="s">
        <v>699</v>
      </c>
      <c s="36" t="s">
        <v>686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</v>
      </c>
      <c>
        <f>(M138*21)/100</f>
      </c>
      <c t="s">
        <v>27</v>
      </c>
    </row>
    <row r="139" spans="1:5" ht="38.25">
      <c r="A139" s="35" t="s">
        <v>55</v>
      </c>
      <c r="E139" s="39" t="s">
        <v>700</v>
      </c>
    </row>
    <row r="140" spans="1:5" ht="12.75">
      <c r="A140" s="35" t="s">
        <v>57</v>
      </c>
      <c r="E140" s="40" t="s">
        <v>51</v>
      </c>
    </row>
    <row r="141" spans="1:5" ht="51">
      <c r="A141" t="s">
        <v>59</v>
      </c>
      <c r="E141" s="39" t="s">
        <v>697</v>
      </c>
    </row>
    <row r="142" spans="1:16" ht="12.75">
      <c r="A142" t="s">
        <v>49</v>
      </c>
      <c s="34" t="s">
        <v>166</v>
      </c>
      <c s="34" t="s">
        <v>701</v>
      </c>
      <c s="35" t="s">
        <v>51</v>
      </c>
      <c s="6" t="s">
        <v>702</v>
      </c>
      <c s="36" t="s">
        <v>333</v>
      </c>
      <c s="37">
        <v>0.421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51">
      <c r="A144" s="35" t="s">
        <v>57</v>
      </c>
      <c r="E144" s="40" t="s">
        <v>703</v>
      </c>
    </row>
    <row r="145" spans="1:5" ht="114.75">
      <c r="A145" t="s">
        <v>59</v>
      </c>
      <c r="E145" s="39" t="s">
        <v>704</v>
      </c>
    </row>
    <row r="146" spans="1:16" ht="25.5">
      <c r="A146" t="s">
        <v>49</v>
      </c>
      <c s="34" t="s">
        <v>169</v>
      </c>
      <c s="34" t="s">
        <v>705</v>
      </c>
      <c s="35" t="s">
        <v>51</v>
      </c>
      <c s="6" t="s">
        <v>706</v>
      </c>
      <c s="36" t="s">
        <v>707</v>
      </c>
      <c s="37">
        <v>56.014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72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25.5">
      <c r="A148" s="35" t="s">
        <v>57</v>
      </c>
      <c r="E148" s="40" t="s">
        <v>708</v>
      </c>
    </row>
    <row r="149" spans="1:5" ht="25.5">
      <c r="A149" t="s">
        <v>59</v>
      </c>
      <c r="E149" s="39" t="s">
        <v>709</v>
      </c>
    </row>
    <row r="150" spans="1:16" ht="12.75">
      <c r="A150" t="s">
        <v>49</v>
      </c>
      <c s="34" t="s">
        <v>172</v>
      </c>
      <c s="34" t="s">
        <v>710</v>
      </c>
      <c s="35" t="s">
        <v>51</v>
      </c>
      <c s="6" t="s">
        <v>711</v>
      </c>
      <c s="36" t="s">
        <v>707</v>
      </c>
      <c s="37">
        <v>33.68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712</v>
      </c>
    </row>
    <row r="153" spans="1:5" ht="38.25">
      <c r="A153" t="s">
        <v>59</v>
      </c>
      <c r="E153" s="39" t="s">
        <v>713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714</v>
      </c>
      <c r="E4" s="26" t="s">
        <v>715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COUNTIFS(L8:L146,"=0",A8:A146,"P")+COUNTIFS(L8:L146,"",A8:A146,"P")+SUM(Q8:Q146)</f>
      </c>
    </row>
    <row r="8" spans="1:13" ht="12.75">
      <c r="A8" t="s">
        <v>44</v>
      </c>
      <c r="C8" s="28" t="s">
        <v>718</v>
      </c>
      <c r="E8" s="30" t="s">
        <v>717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719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</f>
      </c>
      <c s="32">
        <f>0+M10+M14+M18+M22+M26+M30+M34+M38+M42+M46+M50+M54+M58+M62+M66+M70+M74+M78+M82+M86+M90+M94+M98+M102+M106+M110+M114+M118+M122+M126+M130+M134+M138+M142+M146</f>
      </c>
    </row>
    <row r="10" spans="1:16" ht="12.75">
      <c r="A10" t="s">
        <v>49</v>
      </c>
      <c s="34" t="s">
        <v>47</v>
      </c>
      <c s="34" t="s">
        <v>720</v>
      </c>
      <c s="35" t="s">
        <v>51</v>
      </c>
      <c s="6" t="s">
        <v>721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93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722</v>
      </c>
      <c s="35" t="s">
        <v>51</v>
      </c>
      <c s="6" t="s">
        <v>723</v>
      </c>
      <c s="36" t="s">
        <v>53</v>
      </c>
      <c s="37">
        <v>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724</v>
      </c>
      <c s="35" t="s">
        <v>51</v>
      </c>
      <c s="6" t="s">
        <v>725</v>
      </c>
      <c s="36" t="s">
        <v>65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726</v>
      </c>
      <c s="35" t="s">
        <v>51</v>
      </c>
      <c s="6" t="s">
        <v>727</v>
      </c>
      <c s="36" t="s">
        <v>65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728</v>
      </c>
      <c s="35" t="s">
        <v>51</v>
      </c>
      <c s="6" t="s">
        <v>302</v>
      </c>
      <c s="36" t="s">
        <v>53</v>
      </c>
      <c s="37">
        <v>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216</v>
      </c>
      <c s="35" t="s">
        <v>51</v>
      </c>
      <c s="6" t="s">
        <v>217</v>
      </c>
      <c s="36" t="s">
        <v>53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219</v>
      </c>
      <c s="35" t="s">
        <v>51</v>
      </c>
      <c s="6" t="s">
        <v>220</v>
      </c>
      <c s="36" t="s">
        <v>53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729</v>
      </c>
      <c s="35" t="s">
        <v>51</v>
      </c>
      <c s="6" t="s">
        <v>730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731</v>
      </c>
      <c s="35" t="s">
        <v>51</v>
      </c>
      <c s="6" t="s">
        <v>732</v>
      </c>
      <c s="36" t="s">
        <v>65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87</v>
      </c>
      <c s="34" t="s">
        <v>733</v>
      </c>
      <c s="35" t="s">
        <v>51</v>
      </c>
      <c s="6" t="s">
        <v>734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90</v>
      </c>
      <c s="34" t="s">
        <v>735</v>
      </c>
      <c s="35" t="s">
        <v>51</v>
      </c>
      <c s="6" t="s">
        <v>736</v>
      </c>
      <c s="36" t="s">
        <v>65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95</v>
      </c>
      <c s="34" t="s">
        <v>70</v>
      </c>
      <c s="35" t="s">
        <v>51</v>
      </c>
      <c s="6" t="s">
        <v>737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7.5">
      <c r="A57" t="s">
        <v>59</v>
      </c>
      <c r="E57" s="39" t="s">
        <v>738</v>
      </c>
    </row>
    <row r="58" spans="1:16" ht="12.75">
      <c r="A58" t="s">
        <v>49</v>
      </c>
      <c s="34" t="s">
        <v>99</v>
      </c>
      <c s="34" t="s">
        <v>739</v>
      </c>
      <c s="35" t="s">
        <v>51</v>
      </c>
      <c s="6" t="s">
        <v>740</v>
      </c>
      <c s="36" t="s">
        <v>65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105</v>
      </c>
      <c s="34" t="s">
        <v>741</v>
      </c>
      <c s="35" t="s">
        <v>51</v>
      </c>
      <c s="6" t="s">
        <v>742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105</v>
      </c>
      <c s="34" t="s">
        <v>743</v>
      </c>
      <c s="35" t="s">
        <v>51</v>
      </c>
      <c s="6" t="s">
        <v>744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109</v>
      </c>
      <c s="34" t="s">
        <v>745</v>
      </c>
      <c s="35" t="s">
        <v>51</v>
      </c>
      <c s="6" t="s">
        <v>746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115</v>
      </c>
      <c s="34" t="s">
        <v>747</v>
      </c>
      <c s="35" t="s">
        <v>51</v>
      </c>
      <c s="6" t="s">
        <v>748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120</v>
      </c>
      <c s="34" t="s">
        <v>749</v>
      </c>
      <c s="35" t="s">
        <v>51</v>
      </c>
      <c s="6" t="s">
        <v>750</v>
      </c>
      <c s="36" t="s">
        <v>65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126</v>
      </c>
      <c s="34" t="s">
        <v>751</v>
      </c>
      <c s="35" t="s">
        <v>51</v>
      </c>
      <c s="6" t="s">
        <v>752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129</v>
      </c>
      <c s="34" t="s">
        <v>753</v>
      </c>
      <c s="35" t="s">
        <v>51</v>
      </c>
      <c s="6" t="s">
        <v>754</v>
      </c>
      <c s="36" t="s">
        <v>65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132</v>
      </c>
      <c s="34" t="s">
        <v>755</v>
      </c>
      <c s="35" t="s">
        <v>51</v>
      </c>
      <c s="6" t="s">
        <v>756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25.5">
      <c r="A94" t="s">
        <v>49</v>
      </c>
      <c s="34" t="s">
        <v>135</v>
      </c>
      <c s="34" t="s">
        <v>757</v>
      </c>
      <c s="35" t="s">
        <v>51</v>
      </c>
      <c s="6" t="s">
        <v>758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25.5">
      <c r="A98" t="s">
        <v>49</v>
      </c>
      <c s="34" t="s">
        <v>415</v>
      </c>
      <c s="34" t="s">
        <v>759</v>
      </c>
      <c s="35" t="s">
        <v>51</v>
      </c>
      <c s="6" t="s">
        <v>760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420</v>
      </c>
      <c s="34" t="s">
        <v>761</v>
      </c>
      <c s="35" t="s">
        <v>51</v>
      </c>
      <c s="6" t="s">
        <v>762</v>
      </c>
      <c s="36" t="s">
        <v>159</v>
      </c>
      <c s="37">
        <v>32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425</v>
      </c>
      <c s="34" t="s">
        <v>763</v>
      </c>
      <c s="35" t="s">
        <v>51</v>
      </c>
      <c s="6" t="s">
        <v>764</v>
      </c>
      <c s="36" t="s">
        <v>282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138</v>
      </c>
      <c s="34" t="s">
        <v>765</v>
      </c>
      <c s="35" t="s">
        <v>51</v>
      </c>
      <c s="6" t="s">
        <v>766</v>
      </c>
      <c s="36" t="s">
        <v>282</v>
      </c>
      <c s="37">
        <v>13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142</v>
      </c>
      <c s="34" t="s">
        <v>289</v>
      </c>
      <c s="35" t="s">
        <v>51</v>
      </c>
      <c s="6" t="s">
        <v>290</v>
      </c>
      <c s="36" t="s">
        <v>282</v>
      </c>
      <c s="37">
        <v>19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146</v>
      </c>
      <c s="34" t="s">
        <v>295</v>
      </c>
      <c s="35" t="s">
        <v>51</v>
      </c>
      <c s="6" t="s">
        <v>296</v>
      </c>
      <c s="36" t="s">
        <v>53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150</v>
      </c>
      <c s="34" t="s">
        <v>305</v>
      </c>
      <c s="35" t="s">
        <v>51</v>
      </c>
      <c s="6" t="s">
        <v>306</v>
      </c>
      <c s="36" t="s">
        <v>282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154</v>
      </c>
      <c s="34" t="s">
        <v>207</v>
      </c>
      <c s="35" t="s">
        <v>51</v>
      </c>
      <c s="6" t="s">
        <v>208</v>
      </c>
      <c s="36" t="s">
        <v>65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160</v>
      </c>
      <c s="34" t="s">
        <v>210</v>
      </c>
      <c s="35" t="s">
        <v>51</v>
      </c>
      <c s="6" t="s">
        <v>211</v>
      </c>
      <c s="36" t="s">
        <v>65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163</v>
      </c>
      <c s="34" t="s">
        <v>767</v>
      </c>
      <c s="35" t="s">
        <v>51</v>
      </c>
      <c s="6" t="s">
        <v>768</v>
      </c>
      <c s="36" t="s">
        <v>53</v>
      </c>
      <c s="37">
        <v>40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25.5">
      <c r="A138" t="s">
        <v>49</v>
      </c>
      <c s="34" t="s">
        <v>166</v>
      </c>
      <c s="34" t="s">
        <v>769</v>
      </c>
      <c s="35" t="s">
        <v>51</v>
      </c>
      <c s="6" t="s">
        <v>770</v>
      </c>
      <c s="36" t="s">
        <v>333</v>
      </c>
      <c s="37">
        <v>0.36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169</v>
      </c>
      <c s="34" t="s">
        <v>771</v>
      </c>
      <c s="35" t="s">
        <v>51</v>
      </c>
      <c s="6" t="s">
        <v>772</v>
      </c>
      <c s="36" t="s">
        <v>277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172</v>
      </c>
      <c s="34" t="s">
        <v>773</v>
      </c>
      <c s="35" t="s">
        <v>51</v>
      </c>
      <c s="6" t="s">
        <v>774</v>
      </c>
      <c s="36" t="s">
        <v>159</v>
      </c>
      <c s="37">
        <v>16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714</v>
      </c>
      <c r="E4" s="26" t="s">
        <v>715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COUNTIFS(L8:L174,"=0",A8:A174,"P")+COUNTIFS(L8:L174,"",A8:A174,"P")+SUM(Q8:Q174)</f>
      </c>
    </row>
    <row r="8" spans="1:13" ht="12.75">
      <c r="A8" t="s">
        <v>44</v>
      </c>
      <c r="C8" s="28" t="s">
        <v>777</v>
      </c>
      <c r="E8" s="30" t="s">
        <v>776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778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</f>
      </c>
      <c s="32">
        <f>0+M10+M14+M18+M22+M26+M30+M34+M38+M42+M46+M50+M54+M58+M62+M66+M70+M74+M78+M82+M86+M90+M94+M98+M102+M106+M110+M114+M118+M122+M126+M130+M134+M138+M142+M146+M150+M154+M158+M162+M166+M170+M174</f>
      </c>
    </row>
    <row r="10" spans="1:16" ht="12.75">
      <c r="A10" t="s">
        <v>49</v>
      </c>
      <c s="34" t="s">
        <v>47</v>
      </c>
      <c s="34" t="s">
        <v>779</v>
      </c>
      <c s="35" t="s">
        <v>51</v>
      </c>
      <c s="6" t="s">
        <v>780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781</v>
      </c>
      <c s="35" t="s">
        <v>51</v>
      </c>
      <c s="6" t="s">
        <v>782</v>
      </c>
      <c s="36" t="s">
        <v>53</v>
      </c>
      <c s="37">
        <v>120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189</v>
      </c>
      <c s="35" t="s">
        <v>51</v>
      </c>
      <c s="6" t="s">
        <v>190</v>
      </c>
      <c s="36" t="s">
        <v>53</v>
      </c>
      <c s="37">
        <v>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724</v>
      </c>
      <c s="35" t="s">
        <v>51</v>
      </c>
      <c s="6" t="s">
        <v>725</v>
      </c>
      <c s="36" t="s">
        <v>65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197</v>
      </c>
      <c s="35" t="s">
        <v>51</v>
      </c>
      <c s="6" t="s">
        <v>198</v>
      </c>
      <c s="36" t="s">
        <v>65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783</v>
      </c>
      <c s="35" t="s">
        <v>51</v>
      </c>
      <c s="6" t="s">
        <v>784</v>
      </c>
      <c s="36" t="s">
        <v>53</v>
      </c>
      <c s="37">
        <v>150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785</v>
      </c>
      <c s="35" t="s">
        <v>51</v>
      </c>
      <c s="6" t="s">
        <v>786</v>
      </c>
      <c s="36" t="s">
        <v>65</v>
      </c>
      <c s="37">
        <v>24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81</v>
      </c>
      <c s="34" t="s">
        <v>787</v>
      </c>
      <c s="35" t="s">
        <v>51</v>
      </c>
      <c s="6" t="s">
        <v>788</v>
      </c>
      <c s="36" t="s">
        <v>65</v>
      </c>
      <c s="37">
        <v>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789</v>
      </c>
      <c s="35" t="s">
        <v>51</v>
      </c>
      <c s="6" t="s">
        <v>790</v>
      </c>
      <c s="36" t="s">
        <v>65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87</v>
      </c>
      <c s="34" t="s">
        <v>791</v>
      </c>
      <c s="35" t="s">
        <v>51</v>
      </c>
      <c s="6" t="s">
        <v>792</v>
      </c>
      <c s="36" t="s">
        <v>65</v>
      </c>
      <c s="37">
        <v>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90</v>
      </c>
      <c s="34" t="s">
        <v>793</v>
      </c>
      <c s="35" t="s">
        <v>51</v>
      </c>
      <c s="6" t="s">
        <v>794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95</v>
      </c>
      <c s="34" t="s">
        <v>795</v>
      </c>
      <c s="35" t="s">
        <v>51</v>
      </c>
      <c s="6" t="s">
        <v>796</v>
      </c>
      <c s="36" t="s">
        <v>65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99</v>
      </c>
      <c s="34" t="s">
        <v>797</v>
      </c>
      <c s="35" t="s">
        <v>51</v>
      </c>
      <c s="6" t="s">
        <v>798</v>
      </c>
      <c s="36" t="s">
        <v>65</v>
      </c>
      <c s="37">
        <v>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25.5">
      <c r="A62" t="s">
        <v>49</v>
      </c>
      <c s="34" t="s">
        <v>105</v>
      </c>
      <c s="34" t="s">
        <v>799</v>
      </c>
      <c s="35" t="s">
        <v>51</v>
      </c>
      <c s="6" t="s">
        <v>800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109</v>
      </c>
      <c s="34" t="s">
        <v>731</v>
      </c>
      <c s="35" t="s">
        <v>51</v>
      </c>
      <c s="6" t="s">
        <v>732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115</v>
      </c>
      <c s="34" t="s">
        <v>749</v>
      </c>
      <c s="35" t="s">
        <v>51</v>
      </c>
      <c s="6" t="s">
        <v>750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120</v>
      </c>
      <c s="34" t="s">
        <v>755</v>
      </c>
      <c s="35" t="s">
        <v>51</v>
      </c>
      <c s="6" t="s">
        <v>756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25.5">
      <c r="A78" t="s">
        <v>49</v>
      </c>
      <c s="34" t="s">
        <v>126</v>
      </c>
      <c s="34" t="s">
        <v>757</v>
      </c>
      <c s="35" t="s">
        <v>51</v>
      </c>
      <c s="6" t="s">
        <v>758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38.25">
      <c r="A82" t="s">
        <v>49</v>
      </c>
      <c s="34" t="s">
        <v>129</v>
      </c>
      <c s="34" t="s">
        <v>801</v>
      </c>
      <c s="35" t="s">
        <v>51</v>
      </c>
      <c s="6" t="s">
        <v>802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25.5">
      <c r="A86" t="s">
        <v>49</v>
      </c>
      <c s="34" t="s">
        <v>132</v>
      </c>
      <c s="34" t="s">
        <v>759</v>
      </c>
      <c s="35" t="s">
        <v>51</v>
      </c>
      <c s="6" t="s">
        <v>760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135</v>
      </c>
      <c s="34" t="s">
        <v>803</v>
      </c>
      <c s="35" t="s">
        <v>51</v>
      </c>
      <c s="6" t="s">
        <v>804</v>
      </c>
      <c s="36" t="s">
        <v>65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415</v>
      </c>
      <c s="34" t="s">
        <v>805</v>
      </c>
      <c s="35" t="s">
        <v>51</v>
      </c>
      <c s="6" t="s">
        <v>806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420</v>
      </c>
      <c s="34" t="s">
        <v>761</v>
      </c>
      <c s="35" t="s">
        <v>51</v>
      </c>
      <c s="6" t="s">
        <v>762</v>
      </c>
      <c s="36" t="s">
        <v>159</v>
      </c>
      <c s="37">
        <v>24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425</v>
      </c>
      <c s="34" t="s">
        <v>773</v>
      </c>
      <c s="35" t="s">
        <v>51</v>
      </c>
      <c s="6" t="s">
        <v>774</v>
      </c>
      <c s="36" t="s">
        <v>159</v>
      </c>
      <c s="37">
        <v>16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138</v>
      </c>
      <c s="34" t="s">
        <v>807</v>
      </c>
      <c s="35" t="s">
        <v>51</v>
      </c>
      <c s="6" t="s">
        <v>808</v>
      </c>
      <c s="36" t="s">
        <v>686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25.5">
      <c r="A109" t="s">
        <v>59</v>
      </c>
      <c r="E109" s="39" t="s">
        <v>809</v>
      </c>
    </row>
    <row r="110" spans="1:16" ht="12.75">
      <c r="A110" t="s">
        <v>49</v>
      </c>
      <c s="34" t="s">
        <v>142</v>
      </c>
      <c s="34" t="s">
        <v>810</v>
      </c>
      <c s="35" t="s">
        <v>51</v>
      </c>
      <c s="6" t="s">
        <v>811</v>
      </c>
      <c s="36" t="s">
        <v>159</v>
      </c>
      <c s="37">
        <v>48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146</v>
      </c>
      <c s="34" t="s">
        <v>812</v>
      </c>
      <c s="35" t="s">
        <v>51</v>
      </c>
      <c s="6" t="s">
        <v>813</v>
      </c>
      <c s="36" t="s">
        <v>159</v>
      </c>
      <c s="37">
        <v>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150</v>
      </c>
      <c s="34" t="s">
        <v>814</v>
      </c>
      <c s="35" t="s">
        <v>51</v>
      </c>
      <c s="6" t="s">
        <v>815</v>
      </c>
      <c s="36" t="s">
        <v>53</v>
      </c>
      <c s="37">
        <v>120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154</v>
      </c>
      <c s="34" t="s">
        <v>728</v>
      </c>
      <c s="35" t="s">
        <v>51</v>
      </c>
      <c s="6" t="s">
        <v>302</v>
      </c>
      <c s="36" t="s">
        <v>53</v>
      </c>
      <c s="37">
        <v>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160</v>
      </c>
      <c s="34" t="s">
        <v>767</v>
      </c>
      <c s="35" t="s">
        <v>51</v>
      </c>
      <c s="6" t="s">
        <v>768</v>
      </c>
      <c s="36" t="s">
        <v>53</v>
      </c>
      <c s="37">
        <v>160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163</v>
      </c>
      <c s="34" t="s">
        <v>207</v>
      </c>
      <c s="35" t="s">
        <v>51</v>
      </c>
      <c s="6" t="s">
        <v>208</v>
      </c>
      <c s="36" t="s">
        <v>65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166</v>
      </c>
      <c s="34" t="s">
        <v>210</v>
      </c>
      <c s="35" t="s">
        <v>51</v>
      </c>
      <c s="6" t="s">
        <v>211</v>
      </c>
      <c s="36" t="s">
        <v>65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169</v>
      </c>
      <c s="34" t="s">
        <v>763</v>
      </c>
      <c s="35" t="s">
        <v>51</v>
      </c>
      <c s="6" t="s">
        <v>764</v>
      </c>
      <c s="36" t="s">
        <v>282</v>
      </c>
      <c s="37">
        <v>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172</v>
      </c>
      <c s="34" t="s">
        <v>765</v>
      </c>
      <c s="35" t="s">
        <v>51</v>
      </c>
      <c s="6" t="s">
        <v>766</v>
      </c>
      <c s="36" t="s">
        <v>282</v>
      </c>
      <c s="37">
        <v>45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176</v>
      </c>
      <c s="34" t="s">
        <v>295</v>
      </c>
      <c s="35" t="s">
        <v>51</v>
      </c>
      <c s="6" t="s">
        <v>296</v>
      </c>
      <c s="36" t="s">
        <v>53</v>
      </c>
      <c s="37">
        <v>10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25.5">
      <c r="A150" t="s">
        <v>49</v>
      </c>
      <c s="34" t="s">
        <v>181</v>
      </c>
      <c s="34" t="s">
        <v>816</v>
      </c>
      <c s="35" t="s">
        <v>51</v>
      </c>
      <c s="6" t="s">
        <v>817</v>
      </c>
      <c s="36" t="s">
        <v>282</v>
      </c>
      <c s="37">
        <v>3.6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02">
      <c r="A153" t="s">
        <v>59</v>
      </c>
      <c r="E153" s="39" t="s">
        <v>818</v>
      </c>
    </row>
    <row r="154" spans="1:16" ht="25.5">
      <c r="A154" t="s">
        <v>49</v>
      </c>
      <c s="34" t="s">
        <v>185</v>
      </c>
      <c s="34" t="s">
        <v>96</v>
      </c>
      <c s="35" t="s">
        <v>51</v>
      </c>
      <c s="6" t="s">
        <v>819</v>
      </c>
      <c s="36" t="s">
        <v>53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72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38.25">
      <c r="A157" t="s">
        <v>59</v>
      </c>
      <c r="E157" s="39" t="s">
        <v>820</v>
      </c>
    </row>
    <row r="158" spans="1:16" ht="12.75">
      <c r="A158" t="s">
        <v>49</v>
      </c>
      <c s="34" t="s">
        <v>188</v>
      </c>
      <c s="34" t="s">
        <v>821</v>
      </c>
      <c s="35" t="s">
        <v>51</v>
      </c>
      <c s="6" t="s">
        <v>822</v>
      </c>
      <c s="36" t="s">
        <v>282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193</v>
      </c>
      <c s="34" t="s">
        <v>289</v>
      </c>
      <c s="35" t="s">
        <v>51</v>
      </c>
      <c s="6" t="s">
        <v>290</v>
      </c>
      <c s="36" t="s">
        <v>282</v>
      </c>
      <c s="37">
        <v>52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196</v>
      </c>
      <c s="34" t="s">
        <v>305</v>
      </c>
      <c s="35" t="s">
        <v>51</v>
      </c>
      <c s="6" t="s">
        <v>306</v>
      </c>
      <c s="36" t="s">
        <v>282</v>
      </c>
      <c s="37">
        <v>50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58</v>
      </c>
    </row>
    <row r="169" spans="1:5" ht="12.75">
      <c r="A169" t="s">
        <v>59</v>
      </c>
      <c r="E169" s="39" t="s">
        <v>60</v>
      </c>
    </row>
    <row r="170" spans="1:16" ht="25.5">
      <c r="A170" t="s">
        <v>49</v>
      </c>
      <c s="34" t="s">
        <v>199</v>
      </c>
      <c s="34" t="s">
        <v>769</v>
      </c>
      <c s="35" t="s">
        <v>51</v>
      </c>
      <c s="6" t="s">
        <v>770</v>
      </c>
      <c s="36" t="s">
        <v>333</v>
      </c>
      <c s="37">
        <v>0.56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58</v>
      </c>
    </row>
    <row r="173" spans="1:5" ht="12.75">
      <c r="A173" t="s">
        <v>59</v>
      </c>
      <c r="E173" s="39" t="s">
        <v>60</v>
      </c>
    </row>
    <row r="174" spans="1:16" ht="12.75">
      <c r="A174" t="s">
        <v>49</v>
      </c>
      <c s="34" t="s">
        <v>203</v>
      </c>
      <c s="34" t="s">
        <v>771</v>
      </c>
      <c s="35" t="s">
        <v>51</v>
      </c>
      <c s="6" t="s">
        <v>772</v>
      </c>
      <c s="36" t="s">
        <v>277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12.75">
      <c r="A176" s="35" t="s">
        <v>57</v>
      </c>
      <c r="E176" s="40" t="s">
        <v>58</v>
      </c>
    </row>
    <row r="177" spans="1:5" ht="12.75">
      <c r="A177" t="s">
        <v>59</v>
      </c>
      <c r="E17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823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823</v>
      </c>
      <c r="E4" s="26" t="s">
        <v>824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827</v>
      </c>
      <c r="E8" s="30" t="s">
        <v>826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828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829</v>
      </c>
      <c s="35" t="s">
        <v>51</v>
      </c>
      <c s="6" t="s">
        <v>830</v>
      </c>
      <c s="36" t="s">
        <v>277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55</v>
      </c>
      <c r="E11" s="39" t="s">
        <v>831</v>
      </c>
    </row>
    <row r="12" spans="1:5" ht="12.75">
      <c r="A12" s="35" t="s">
        <v>57</v>
      </c>
      <c r="E12" s="40" t="s">
        <v>832</v>
      </c>
    </row>
    <row r="13" spans="1:5" ht="89.25">
      <c r="A13" t="s">
        <v>59</v>
      </c>
      <c r="E13" s="39" t="s">
        <v>833</v>
      </c>
    </row>
    <row r="14" spans="1:16" ht="12.75">
      <c r="A14" t="s">
        <v>49</v>
      </c>
      <c s="34" t="s">
        <v>27</v>
      </c>
      <c s="34" t="s">
        <v>834</v>
      </c>
      <c s="35" t="s">
        <v>51</v>
      </c>
      <c s="6" t="s">
        <v>835</v>
      </c>
      <c s="36" t="s">
        <v>277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55</v>
      </c>
      <c r="E15" s="39" t="s">
        <v>836</v>
      </c>
    </row>
    <row r="16" spans="1:5" ht="12.75">
      <c r="A16" s="35" t="s">
        <v>57</v>
      </c>
      <c r="E16" s="40" t="s">
        <v>832</v>
      </c>
    </row>
    <row r="17" spans="1:5" ht="102">
      <c r="A17" t="s">
        <v>59</v>
      </c>
      <c r="E17" s="39" t="s">
        <v>837</v>
      </c>
    </row>
    <row r="18" spans="1:16" ht="12.75">
      <c r="A18" t="s">
        <v>49</v>
      </c>
      <c s="34" t="s">
        <v>26</v>
      </c>
      <c s="34" t="s">
        <v>838</v>
      </c>
      <c s="35" t="s">
        <v>51</v>
      </c>
      <c s="6" t="s">
        <v>839</v>
      </c>
      <c s="36" t="s">
        <v>277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55</v>
      </c>
      <c r="E19" s="39" t="s">
        <v>840</v>
      </c>
    </row>
    <row r="20" spans="1:5" ht="12.75">
      <c r="A20" s="35" t="s">
        <v>57</v>
      </c>
      <c r="E20" s="40" t="s">
        <v>832</v>
      </c>
    </row>
    <row r="21" spans="1:5" ht="38.25">
      <c r="A21" t="s">
        <v>59</v>
      </c>
      <c r="E21" s="39" t="s">
        <v>841</v>
      </c>
    </row>
    <row r="22" spans="1:13" ht="12.75">
      <c r="A22" t="s">
        <v>46</v>
      </c>
      <c r="C22" s="31" t="s">
        <v>27</v>
      </c>
      <c r="E22" s="33" t="s">
        <v>842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843</v>
      </c>
      <c s="35" t="s">
        <v>51</v>
      </c>
      <c s="6" t="s">
        <v>844</v>
      </c>
      <c s="36" t="s">
        <v>277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55</v>
      </c>
      <c r="E24" s="39" t="s">
        <v>845</v>
      </c>
    </row>
    <row r="25" spans="1:5" ht="12.75">
      <c r="A25" s="35" t="s">
        <v>57</v>
      </c>
      <c r="E25" s="40" t="s">
        <v>832</v>
      </c>
    </row>
    <row r="26" spans="1:5" ht="89.25">
      <c r="A26" t="s">
        <v>59</v>
      </c>
      <c r="E26" s="39" t="s">
        <v>846</v>
      </c>
    </row>
    <row r="27" spans="1:16" ht="12.75">
      <c r="A27" t="s">
        <v>49</v>
      </c>
      <c s="34" t="s">
        <v>69</v>
      </c>
      <c s="34" t="s">
        <v>847</v>
      </c>
      <c s="35" t="s">
        <v>51</v>
      </c>
      <c s="6" t="s">
        <v>848</v>
      </c>
      <c s="36" t="s">
        <v>277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55</v>
      </c>
      <c r="E28" s="39" t="s">
        <v>849</v>
      </c>
    </row>
    <row r="29" spans="1:5" ht="12.75">
      <c r="A29" s="35" t="s">
        <v>57</v>
      </c>
      <c r="E29" s="40" t="s">
        <v>832</v>
      </c>
    </row>
    <row r="30" spans="1:5" ht="76.5">
      <c r="A30" t="s">
        <v>59</v>
      </c>
      <c r="E30" s="39" t="s">
        <v>850</v>
      </c>
    </row>
    <row r="31" spans="1:16" ht="12.75">
      <c r="A31" t="s">
        <v>49</v>
      </c>
      <c s="34" t="s">
        <v>74</v>
      </c>
      <c s="34" t="s">
        <v>851</v>
      </c>
      <c s="35" t="s">
        <v>51</v>
      </c>
      <c s="6" t="s">
        <v>852</v>
      </c>
      <c s="36" t="s">
        <v>277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55</v>
      </c>
      <c r="E32" s="39" t="s">
        <v>853</v>
      </c>
    </row>
    <row r="33" spans="1:5" ht="12.75">
      <c r="A33" s="35" t="s">
        <v>57</v>
      </c>
      <c r="E33" s="40" t="s">
        <v>854</v>
      </c>
    </row>
    <row r="34" spans="1:5" ht="25.5">
      <c r="A34" t="s">
        <v>59</v>
      </c>
      <c r="E34" s="39" t="s">
        <v>855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